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65" activeTab="0"/>
  </bookViews>
  <sheets>
    <sheet name="Exportaciones" sheetId="1" r:id="rId1"/>
  </sheets>
  <externalReferences>
    <externalReference r:id="rId4"/>
  </externalReferences>
  <definedNames>
    <definedName name="_xlnm.Print_Area" localSheetId="0">'Exportaciones'!$A$19:$K$253</definedName>
    <definedName name="DesInd05">'[1]Desemb_Prel_05'!$L$3</definedName>
    <definedName name="Jibia">'[1]Desemb_Prel_05'!$AC$4</definedName>
    <definedName name="LangArt05">'[1]Desemb_Prel_05'!$AT$4</definedName>
    <definedName name="Macro6">#REF!</definedName>
    <definedName name="miles">#REF!</definedName>
  </definedNames>
  <calcPr fullCalcOnLoad="1"/>
</workbook>
</file>

<file path=xl/sharedStrings.xml><?xml version="1.0" encoding="utf-8"?>
<sst xmlns="http://schemas.openxmlformats.org/spreadsheetml/2006/main" count="347" uniqueCount="113">
  <si>
    <t>DICIEMBRE 2005-2006</t>
  </si>
  <si>
    <t>Valor</t>
  </si>
  <si>
    <t>Cantidad</t>
  </si>
  <si>
    <t>Variaciones</t>
  </si>
  <si>
    <t>Efectos</t>
  </si>
  <si>
    <t>Miles US$</t>
  </si>
  <si>
    <t>Toneladas</t>
  </si>
  <si>
    <t>Val.</t>
  </si>
  <si>
    <t>Cant.</t>
  </si>
  <si>
    <t>Prec.</t>
  </si>
  <si>
    <t>Precio</t>
  </si>
  <si>
    <t>Neto</t>
  </si>
  <si>
    <t>Producto/Ítem</t>
  </si>
  <si>
    <t>%</t>
  </si>
  <si>
    <t>(Miles US$)</t>
  </si>
  <si>
    <t>CONGELADO</t>
  </si>
  <si>
    <t>FRESCO REFRIGERADO</t>
  </si>
  <si>
    <t>HARINA</t>
  </si>
  <si>
    <t>CONSERVAS</t>
  </si>
  <si>
    <t>AHUMADO</t>
  </si>
  <si>
    <t>AGAR-AGAR</t>
  </si>
  <si>
    <t>ACEITE</t>
  </si>
  <si>
    <t>CARRAGENINA</t>
  </si>
  <si>
    <t>SECADO DE ALGAS</t>
  </si>
  <si>
    <t>SALADO</t>
  </si>
  <si>
    <t>ALGINATOS</t>
  </si>
  <si>
    <t>DESHIDRATADO</t>
  </si>
  <si>
    <t>VIVOS</t>
  </si>
  <si>
    <t>COLAGAR</t>
  </si>
  <si>
    <t>SECO SALADO</t>
  </si>
  <si>
    <t>SALAZON O SALMUERA</t>
  </si>
  <si>
    <t>GRASA</t>
  </si>
  <si>
    <t>Total</t>
  </si>
  <si>
    <t>Otros</t>
  </si>
  <si>
    <t>País/Ítem</t>
  </si>
  <si>
    <t>Japon</t>
  </si>
  <si>
    <t>Estados unidos</t>
  </si>
  <si>
    <t>Alemania</t>
  </si>
  <si>
    <t>Francia</t>
  </si>
  <si>
    <t>España</t>
  </si>
  <si>
    <t>China, Republica Popular de</t>
  </si>
  <si>
    <t>Rusia</t>
  </si>
  <si>
    <t>Nigeria</t>
  </si>
  <si>
    <t>Corea del Sur</t>
  </si>
  <si>
    <t>Brasil</t>
  </si>
  <si>
    <t>Argentina Republica de,</t>
  </si>
  <si>
    <t>Peru</t>
  </si>
  <si>
    <t>Mexico</t>
  </si>
  <si>
    <t>Colombia</t>
  </si>
  <si>
    <t>Sri Lanka (Ceylan)</t>
  </si>
  <si>
    <t>Singapur</t>
  </si>
  <si>
    <t>Hong Kong</t>
  </si>
  <si>
    <t>Ghana</t>
  </si>
  <si>
    <t>Venezuela</t>
  </si>
  <si>
    <t>Bolivia</t>
  </si>
  <si>
    <t>Recurso Exportado</t>
  </si>
  <si>
    <t>Variación</t>
  </si>
  <si>
    <t>(%)</t>
  </si>
  <si>
    <t>Salmon del Atlantico</t>
  </si>
  <si>
    <t>Trucha arco iris</t>
  </si>
  <si>
    <t>Peces Pelagicos s/e</t>
  </si>
  <si>
    <t>Salmon plateado</t>
  </si>
  <si>
    <t>Jurel</t>
  </si>
  <si>
    <t>Merluza austral</t>
  </si>
  <si>
    <t>Chorito</t>
  </si>
  <si>
    <t>Salmon s/e</t>
  </si>
  <si>
    <t>Erizo</t>
  </si>
  <si>
    <t>Participación</t>
  </si>
  <si>
    <t>VARIAC.</t>
  </si>
  <si>
    <t>( % )</t>
  </si>
  <si>
    <t>Taiwan (Formosa)</t>
  </si>
  <si>
    <t>Apec(sin Nafta)</t>
  </si>
  <si>
    <t>Nafta</t>
  </si>
  <si>
    <t>U.E.</t>
  </si>
  <si>
    <t>Mercosur</t>
  </si>
  <si>
    <t>EFTA</t>
  </si>
  <si>
    <t>Italia</t>
  </si>
  <si>
    <t>Vietnam</t>
  </si>
  <si>
    <t>Indonesia</t>
  </si>
  <si>
    <t>Pelillo s/e</t>
  </si>
  <si>
    <t>Ostion del norte</t>
  </si>
  <si>
    <t>Abalon</t>
  </si>
  <si>
    <t>Salmon rey</t>
  </si>
  <si>
    <t>Turbot</t>
  </si>
  <si>
    <t>Ostra del Pacifico</t>
  </si>
  <si>
    <t>Trucha cafe o fario</t>
  </si>
  <si>
    <t>Thailandia</t>
  </si>
  <si>
    <t>Belgica</t>
  </si>
  <si>
    <t>Canada</t>
  </si>
  <si>
    <t>MES DESEMBARQUES :</t>
  </si>
  <si>
    <t>Export.</t>
  </si>
  <si>
    <t>AÑO</t>
  </si>
  <si>
    <t>( t )</t>
  </si>
  <si>
    <t>( M US$ )</t>
  </si>
  <si>
    <t>Prom. 01-05</t>
  </si>
  <si>
    <t>2005 (*)</t>
  </si>
  <si>
    <t>2006 (*)</t>
  </si>
  <si>
    <t>Diciembre</t>
  </si>
  <si>
    <t>EXPORTACIONES FINALES PESQUERAS PERÍODO ENERO DICIEMBRE 2005 - 2006</t>
  </si>
  <si>
    <t>Origen y magnitud de las exportaciones pesqueras</t>
  </si>
  <si>
    <t>Exportaciones pesqueras de congelados por país</t>
  </si>
  <si>
    <t>Variaciones en las exportaciones pesqueras de fresco-refrigerados por país</t>
  </si>
  <si>
    <t>Variaciones en las exportaciones pesqueras de conservas por país</t>
  </si>
  <si>
    <t>Ranking de Recursos Exportados</t>
  </si>
  <si>
    <t>Principales paises de destino de las exportaciones pesqueras</t>
  </si>
  <si>
    <t>Variaciones en las exportaciones pesqueras por grupos económicos</t>
  </si>
  <si>
    <t>Variaciones en las exportaciones pesqueras de harina, por país</t>
  </si>
  <si>
    <t>Exportaciones totales del sector acuicultura</t>
  </si>
  <si>
    <t>Exportaciones cultivos línea</t>
  </si>
  <si>
    <t>Exportaciones de congelados (cultivos) por país</t>
  </si>
  <si>
    <t>Exportaciones de cultivos fresco-refrigerados por país</t>
  </si>
  <si>
    <t>Variaciones en las exportaciones pesqueras de harina (sector extractivo), por país</t>
  </si>
  <si>
    <t>Volumenes y divisas exportadas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</si>
</sst>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_)"/>
    <numFmt numFmtId="170" formatCode="0.0_)"/>
    <numFmt numFmtId="171" formatCode="#,##0.0_);\(#,##0.0\)"/>
    <numFmt numFmtId="172" formatCode="0.0"/>
    <numFmt numFmtId="173" formatCode="#,##0.0"/>
    <numFmt numFmtId="174" formatCode="#,##0.000_);\(#,##0.000\)"/>
    <numFmt numFmtId="175" formatCode="_-* #,##0.0\ _P_t_-;\-* #,##0.0\ _P_t_-;_-* &quot;-&quot;?\ _P_t_s_-;_-@_-"/>
    <numFmt numFmtId="176" formatCode="_-\ #,##0.0\ _P_t_-;\-\ #,##0.0\ _P_t_-;_-* &quot;-&quot;\ _P_t_s_-;_-@_-"/>
    <numFmt numFmtId="177" formatCode="_-* #,##0\ _P_t_-;\-* #,##0\ _P_t_-;_-* &quot;-&quot;?\ _P_t_s_-;_-@_-"/>
    <numFmt numFmtId="178" formatCode="#,###__"/>
    <numFmt numFmtId="179" formatCode="#,##0.0__"/>
    <numFmt numFmtId="180" formatCode="0.0%"/>
    <numFmt numFmtId="181" formatCode="#,##0____"/>
    <numFmt numFmtId="182" formatCode="0.0__"/>
    <numFmt numFmtId="183" formatCode="#,##0__"/>
    <numFmt numFmtId="184" formatCode="0__"/>
    <numFmt numFmtId="185" formatCode="0.000"/>
    <numFmt numFmtId="186" formatCode="#,##0.000"/>
    <numFmt numFmtId="187" formatCode="#,##0.00__"/>
    <numFmt numFmtId="188" formatCode="#,##0.0000__"/>
    <numFmt numFmtId="189" formatCode="#,##0.00____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.000000000\ _P_t_s_-;\-* #,##0.000000000\ _P_t_s_-;_-* &quot;-&quot;\ _P_t_s_-;_-@_-"/>
    <numFmt numFmtId="193" formatCode="[$-C0A]mmm/yy;@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dd\-mmm\-yy"/>
    <numFmt numFmtId="199" formatCode="#,##0.0000"/>
  </numFmts>
  <fonts count="30">
    <font>
      <sz val="10"/>
      <name val="Univers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Univers"/>
      <family val="2"/>
    </font>
    <font>
      <u val="single"/>
      <sz val="7.5"/>
      <color indexed="36"/>
      <name val="Univers"/>
      <family val="2"/>
    </font>
    <font>
      <sz val="10"/>
      <name val="Arial"/>
      <family val="0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Univers"/>
      <family val="2"/>
    </font>
    <font>
      <b/>
      <sz val="10"/>
      <color indexed="18"/>
      <name val="Arial Narrow"/>
      <family val="2"/>
    </font>
    <font>
      <sz val="9"/>
      <name val="Univers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2.75"/>
      <name val="Arial Narrow"/>
      <family val="2"/>
    </font>
    <font>
      <b/>
      <sz val="20"/>
      <name val="Arial Narrow"/>
      <family val="2"/>
    </font>
    <font>
      <b/>
      <sz val="16"/>
      <color indexed="9"/>
      <name val="Arial Rounded MT Bold"/>
      <family val="2"/>
    </font>
    <font>
      <b/>
      <sz val="10"/>
      <color indexed="9"/>
      <name val="Arial Narrow"/>
      <family val="2"/>
    </font>
    <font>
      <sz val="10"/>
      <color indexed="9"/>
      <name val="Univers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0"/>
    </font>
    <font>
      <sz val="10"/>
      <color indexed="8"/>
      <name val="Arial Narrow"/>
      <family val="2"/>
    </font>
    <font>
      <b/>
      <sz val="9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0" fillId="0" borderId="0">
      <alignment/>
      <protection/>
    </xf>
    <xf numFmtId="9" fontId="6" fillId="0" borderId="0" applyFont="0" applyFill="0" applyBorder="0" applyAlignment="0" applyProtection="0"/>
  </cellStyleXfs>
  <cellXfs count="155">
    <xf numFmtId="168" fontId="0" fillId="0" borderId="0" xfId="0" applyAlignment="1">
      <alignment/>
    </xf>
    <xf numFmtId="168" fontId="7" fillId="0" borderId="0" xfId="0" applyFont="1" applyFill="1" applyBorder="1" applyAlignment="1">
      <alignment/>
    </xf>
    <xf numFmtId="168" fontId="7" fillId="0" borderId="0" xfId="0" applyFont="1" applyBorder="1" applyAlignment="1">
      <alignment/>
    </xf>
    <xf numFmtId="168" fontId="8" fillId="0" borderId="0" xfId="0" applyFont="1" applyFill="1" applyBorder="1" applyAlignment="1">
      <alignment/>
    </xf>
    <xf numFmtId="168" fontId="9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68" fontId="0" fillId="0" borderId="1" xfId="0" applyFill="1" applyBorder="1" applyAlignment="1">
      <alignment/>
    </xf>
    <xf numFmtId="3" fontId="10" fillId="0" borderId="1" xfId="0" applyNumberFormat="1" applyFont="1" applyFill="1" applyBorder="1" applyAlignment="1">
      <alignment horizontal="centerContinuous"/>
    </xf>
    <xf numFmtId="3" fontId="10" fillId="0" borderId="2" xfId="0" applyNumberFormat="1" applyFont="1" applyFill="1" applyBorder="1" applyAlignment="1">
      <alignment horizontal="centerContinuous"/>
    </xf>
    <xf numFmtId="3" fontId="10" fillId="0" borderId="3" xfId="0" applyNumberFormat="1" applyFont="1" applyFill="1" applyBorder="1" applyAlignment="1">
      <alignment horizontal="centerContinuous"/>
    </xf>
    <xf numFmtId="168" fontId="10" fillId="0" borderId="2" xfId="0" applyFont="1" applyFill="1" applyBorder="1" applyAlignment="1">
      <alignment horizontal="center"/>
    </xf>
    <xf numFmtId="168" fontId="10" fillId="0" borderId="4" xfId="0" applyFont="1" applyFill="1" applyBorder="1" applyAlignment="1">
      <alignment horizontal="center"/>
    </xf>
    <xf numFmtId="168" fontId="10" fillId="0" borderId="1" xfId="0" applyFont="1" applyFill="1" applyBorder="1" applyAlignment="1">
      <alignment horizontal="center"/>
    </xf>
    <xf numFmtId="168" fontId="10" fillId="0" borderId="3" xfId="0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 horizontal="centerContinuous"/>
    </xf>
    <xf numFmtId="3" fontId="10" fillId="0" borderId="6" xfId="0" applyNumberFormat="1" applyFont="1" applyFill="1" applyBorder="1" applyAlignment="1">
      <alignment horizontal="centerContinuous"/>
    </xf>
    <xf numFmtId="168" fontId="0" fillId="0" borderId="0" xfId="0" applyFill="1" applyAlignment="1">
      <alignment/>
    </xf>
    <xf numFmtId="168" fontId="10" fillId="0" borderId="7" xfId="0" applyFont="1" applyFill="1" applyBorder="1" applyAlignment="1">
      <alignment/>
    </xf>
    <xf numFmtId="184" fontId="10" fillId="0" borderId="8" xfId="0" applyNumberFormat="1" applyFont="1" applyFill="1" applyBorder="1" applyAlignment="1">
      <alignment horizontal="right"/>
    </xf>
    <xf numFmtId="184" fontId="10" fillId="0" borderId="9" xfId="0" applyNumberFormat="1" applyFont="1" applyFill="1" applyBorder="1" applyAlignment="1">
      <alignment horizontal="right"/>
    </xf>
    <xf numFmtId="184" fontId="10" fillId="0" borderId="10" xfId="0" applyNumberFormat="1" applyFont="1" applyFill="1" applyBorder="1" applyAlignment="1">
      <alignment horizontal="right"/>
    </xf>
    <xf numFmtId="168" fontId="10" fillId="0" borderId="5" xfId="0" applyFont="1" applyFill="1" applyBorder="1" applyAlignment="1">
      <alignment horizontal="center"/>
    </xf>
    <xf numFmtId="168" fontId="10" fillId="0" borderId="5" xfId="0" applyFont="1" applyFill="1" applyBorder="1" applyAlignment="1">
      <alignment horizontal="left"/>
    </xf>
    <xf numFmtId="168" fontId="10" fillId="0" borderId="8" xfId="0" applyFont="1" applyFill="1" applyBorder="1" applyAlignment="1">
      <alignment horizontal="left"/>
    </xf>
    <xf numFmtId="168" fontId="0" fillId="0" borderId="0" xfId="0" applyAlignment="1" quotePrefix="1">
      <alignment horizontal="left"/>
    </xf>
    <xf numFmtId="183" fontId="12" fillId="0" borderId="9" xfId="0" applyNumberFormat="1" applyFont="1" applyFill="1" applyBorder="1" applyAlignment="1" applyProtection="1">
      <alignment horizontal="right"/>
      <protection/>
    </xf>
    <xf numFmtId="179" fontId="12" fillId="0" borderId="9" xfId="0" applyNumberFormat="1" applyFont="1" applyFill="1" applyBorder="1" applyAlignment="1" applyProtection="1">
      <alignment horizontal="right"/>
      <protection/>
    </xf>
    <xf numFmtId="178" fontId="12" fillId="0" borderId="9" xfId="0" applyNumberFormat="1" applyFont="1" applyFill="1" applyBorder="1" applyAlignment="1" applyProtection="1">
      <alignment horizontal="right"/>
      <protection/>
    </xf>
    <xf numFmtId="168" fontId="13" fillId="0" borderId="0" xfId="0" applyFont="1" applyFill="1" applyBorder="1" applyAlignment="1">
      <alignment/>
    </xf>
    <xf numFmtId="168" fontId="0" fillId="0" borderId="0" xfId="0" applyFill="1" applyAlignment="1" quotePrefix="1">
      <alignment horizontal="left"/>
    </xf>
    <xf numFmtId="168" fontId="14" fillId="0" borderId="0" xfId="0" applyFont="1" applyAlignment="1">
      <alignment/>
    </xf>
    <xf numFmtId="168" fontId="15" fillId="0" borderId="0" xfId="0" applyFont="1" applyBorder="1" applyAlignment="1">
      <alignment/>
    </xf>
    <xf numFmtId="168" fontId="12" fillId="0" borderId="9" xfId="0" applyFont="1" applyFill="1" applyBorder="1" applyAlignment="1">
      <alignment/>
    </xf>
    <xf numFmtId="3" fontId="12" fillId="0" borderId="9" xfId="0" applyNumberFormat="1" applyFont="1" applyFill="1" applyBorder="1" applyAlignment="1" applyProtection="1">
      <alignment horizontal="right"/>
      <protection/>
    </xf>
    <xf numFmtId="168" fontId="11" fillId="0" borderId="0" xfId="0" applyFont="1" applyFill="1" applyBorder="1" applyAlignment="1">
      <alignment/>
    </xf>
    <xf numFmtId="168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 applyProtection="1">
      <alignment horizontal="right"/>
      <protection/>
    </xf>
    <xf numFmtId="183" fontId="10" fillId="0" borderId="0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Fill="1" applyBorder="1" applyAlignment="1" applyProtection="1">
      <alignment horizontal="right"/>
      <protection/>
    </xf>
    <xf numFmtId="178" fontId="10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68" fontId="10" fillId="0" borderId="9" xfId="0" applyFont="1" applyFill="1" applyBorder="1" applyAlignment="1">
      <alignment/>
    </xf>
    <xf numFmtId="3" fontId="10" fillId="0" borderId="9" xfId="0" applyNumberFormat="1" applyFont="1" applyFill="1" applyBorder="1" applyAlignment="1">
      <alignment horizontal="centerContinuous"/>
    </xf>
    <xf numFmtId="168" fontId="10" fillId="0" borderId="9" xfId="0" applyFont="1" applyFill="1" applyBorder="1" applyAlignment="1">
      <alignment horizontal="centerContinuous"/>
    </xf>
    <xf numFmtId="168" fontId="10" fillId="0" borderId="9" xfId="0" applyFont="1" applyFill="1" applyBorder="1" applyAlignment="1">
      <alignment horizontal="center"/>
    </xf>
    <xf numFmtId="168" fontId="16" fillId="0" borderId="0" xfId="0" applyFont="1" applyAlignment="1">
      <alignment horizontal="left"/>
    </xf>
    <xf numFmtId="180" fontId="7" fillId="0" borderId="0" xfId="22" applyNumberFormat="1" applyFont="1" applyBorder="1" applyAlignment="1">
      <alignment/>
    </xf>
    <xf numFmtId="168" fontId="16" fillId="0" borderId="0" xfId="0" applyFont="1" applyAlignment="1" quotePrefix="1">
      <alignment horizontal="left"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168" fontId="10" fillId="0" borderId="4" xfId="0" applyFont="1" applyFill="1" applyBorder="1" applyAlignment="1">
      <alignment/>
    </xf>
    <xf numFmtId="168" fontId="10" fillId="0" borderId="11" xfId="0" applyFont="1" applyFill="1" applyBorder="1" applyAlignment="1">
      <alignment/>
    </xf>
    <xf numFmtId="168" fontId="10" fillId="0" borderId="8" xfId="0" applyFont="1" applyFill="1" applyBorder="1" applyAlignment="1">
      <alignment/>
    </xf>
    <xf numFmtId="168" fontId="12" fillId="0" borderId="0" xfId="0" applyFont="1" applyBorder="1" applyAlignment="1">
      <alignment horizontal="left"/>
    </xf>
    <xf numFmtId="168" fontId="12" fillId="0" borderId="0" xfId="0" applyFont="1" applyBorder="1" applyAlignment="1">
      <alignment/>
    </xf>
    <xf numFmtId="168" fontId="10" fillId="0" borderId="0" xfId="0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right"/>
      <protection/>
    </xf>
    <xf numFmtId="173" fontId="10" fillId="0" borderId="0" xfId="0" applyNumberFormat="1" applyFont="1" applyFill="1" applyBorder="1" applyAlignment="1" applyProtection="1">
      <alignment horizontal="right"/>
      <protection/>
    </xf>
    <xf numFmtId="168" fontId="7" fillId="0" borderId="4" xfId="0" applyFont="1" applyBorder="1" applyAlignment="1">
      <alignment/>
    </xf>
    <xf numFmtId="168" fontId="17" fillId="0" borderId="9" xfId="0" applyFont="1" applyBorder="1" applyAlignment="1">
      <alignment horizontal="left"/>
    </xf>
    <xf numFmtId="178" fontId="17" fillId="0" borderId="9" xfId="0" applyNumberFormat="1" applyFont="1" applyFill="1" applyBorder="1" applyAlignment="1" applyProtection="1">
      <alignment horizontal="right"/>
      <protection/>
    </xf>
    <xf numFmtId="178" fontId="17" fillId="0" borderId="9" xfId="0" applyNumberFormat="1" applyFont="1" applyBorder="1" applyAlignment="1" applyProtection="1">
      <alignment horizontal="right"/>
      <protection/>
    </xf>
    <xf numFmtId="168" fontId="17" fillId="0" borderId="9" xfId="0" applyFont="1" applyBorder="1" applyAlignment="1" quotePrefix="1">
      <alignment horizontal="left"/>
    </xf>
    <xf numFmtId="3" fontId="16" fillId="0" borderId="9" xfId="0" applyNumberFormat="1" applyFont="1" applyFill="1" applyBorder="1" applyAlignment="1">
      <alignment/>
    </xf>
    <xf numFmtId="168" fontId="10" fillId="0" borderId="3" xfId="0" applyFont="1" applyBorder="1" applyAlignment="1">
      <alignment/>
    </xf>
    <xf numFmtId="3" fontId="10" fillId="0" borderId="3" xfId="0" applyNumberFormat="1" applyFont="1" applyFill="1" applyBorder="1" applyAlignment="1" applyProtection="1">
      <alignment horizontal="right"/>
      <protection/>
    </xf>
    <xf numFmtId="173" fontId="10" fillId="0" borderId="3" xfId="0" applyNumberFormat="1" applyFont="1" applyFill="1" applyBorder="1" applyAlignment="1" applyProtection="1">
      <alignment horizontal="right"/>
      <protection/>
    </xf>
    <xf numFmtId="168" fontId="10" fillId="0" borderId="12" xfId="0" applyFont="1" applyBorder="1" applyAlignment="1">
      <alignment/>
    </xf>
    <xf numFmtId="1" fontId="10" fillId="0" borderId="12" xfId="0" applyNumberFormat="1" applyFont="1" applyFill="1" applyBorder="1" applyAlignment="1" applyProtection="1">
      <alignment horizontal="right"/>
      <protection/>
    </xf>
    <xf numFmtId="168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 applyProtection="1">
      <alignment horizontal="right"/>
      <protection/>
    </xf>
    <xf numFmtId="9" fontId="12" fillId="0" borderId="0" xfId="22" applyFont="1" applyFill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68" fontId="12" fillId="0" borderId="0" xfId="0" applyFont="1" applyBorder="1" applyAlignment="1" quotePrefix="1">
      <alignment horizontal="left"/>
    </xf>
    <xf numFmtId="3" fontId="12" fillId="0" borderId="12" xfId="0" applyNumberFormat="1" applyFont="1" applyFill="1" applyBorder="1" applyAlignment="1" applyProtection="1">
      <alignment horizontal="right"/>
      <protection/>
    </xf>
    <xf numFmtId="180" fontId="10" fillId="0" borderId="0" xfId="22" applyNumberFormat="1" applyFont="1" applyFill="1" applyBorder="1" applyAlignment="1" applyProtection="1">
      <alignment horizontal="right"/>
      <protection/>
    </xf>
    <xf numFmtId="168" fontId="12" fillId="0" borderId="3" xfId="0" applyFont="1" applyBorder="1" applyAlignment="1">
      <alignment/>
    </xf>
    <xf numFmtId="168" fontId="12" fillId="0" borderId="0" xfId="0" applyFont="1" applyBorder="1" applyAlignment="1">
      <alignment/>
    </xf>
    <xf numFmtId="180" fontId="12" fillId="0" borderId="0" xfId="22" applyNumberFormat="1" applyFont="1" applyFill="1" applyBorder="1" applyAlignment="1" applyProtection="1">
      <alignment horizontal="right"/>
      <protection/>
    </xf>
    <xf numFmtId="168" fontId="0" fillId="0" borderId="4" xfId="0" applyBorder="1" applyAlignment="1">
      <alignment/>
    </xf>
    <xf numFmtId="168" fontId="14" fillId="0" borderId="9" xfId="0" applyFont="1" applyBorder="1" applyAlignment="1" applyProtection="1">
      <alignment horizontal="centerContinuous"/>
      <protection/>
    </xf>
    <xf numFmtId="168" fontId="7" fillId="0" borderId="9" xfId="0" applyFont="1" applyBorder="1" applyAlignment="1">
      <alignment horizontal="centerContinuous"/>
    </xf>
    <xf numFmtId="170" fontId="10" fillId="0" borderId="9" xfId="0" applyNumberFormat="1" applyFont="1" applyFill="1" applyBorder="1" applyAlignment="1" applyProtection="1">
      <alignment horizontal="centerContinuous"/>
      <protection/>
    </xf>
    <xf numFmtId="168" fontId="0" fillId="0" borderId="11" xfId="0" applyBorder="1" applyAlignment="1" applyProtection="1">
      <alignment horizontal="left"/>
      <protection/>
    </xf>
    <xf numFmtId="168" fontId="14" fillId="0" borderId="9" xfId="0" applyFont="1" applyBorder="1" applyAlignment="1">
      <alignment horizontal="centerContinuous"/>
    </xf>
    <xf numFmtId="168" fontId="0" fillId="0" borderId="9" xfId="0" applyBorder="1" applyAlignment="1">
      <alignment/>
    </xf>
    <xf numFmtId="168" fontId="0" fillId="0" borderId="8" xfId="0" applyBorder="1" applyAlignment="1">
      <alignment/>
    </xf>
    <xf numFmtId="170" fontId="18" fillId="0" borderId="9" xfId="0" applyNumberFormat="1" applyFont="1" applyFill="1" applyBorder="1" applyAlignment="1" applyProtection="1">
      <alignment horizontal="center"/>
      <protection/>
    </xf>
    <xf numFmtId="168" fontId="13" fillId="0" borderId="9" xfId="0" applyFont="1" applyBorder="1" applyAlignment="1">
      <alignment horizontal="left"/>
    </xf>
    <xf numFmtId="3" fontId="13" fillId="0" borderId="9" xfId="0" applyNumberFormat="1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180" fontId="13" fillId="0" borderId="9" xfId="22" applyNumberFormat="1" applyFont="1" applyFill="1" applyBorder="1" applyAlignment="1">
      <alignment/>
    </xf>
    <xf numFmtId="9" fontId="12" fillId="0" borderId="9" xfId="22" applyFont="1" applyFill="1" applyBorder="1" applyAlignment="1" applyProtection="1">
      <alignment horizontal="right"/>
      <protection/>
    </xf>
    <xf numFmtId="3" fontId="13" fillId="0" borderId="9" xfId="0" applyNumberFormat="1" applyFont="1" applyBorder="1" applyAlignment="1">
      <alignment horizontal="left"/>
    </xf>
    <xf numFmtId="172" fontId="13" fillId="0" borderId="9" xfId="0" applyNumberFormat="1" applyFont="1" applyFill="1" applyBorder="1" applyAlignment="1">
      <alignment/>
    </xf>
    <xf numFmtId="9" fontId="12" fillId="0" borderId="0" xfId="22" applyFont="1" applyFill="1" applyBorder="1" applyAlignment="1" applyProtection="1">
      <alignment horizontal="right"/>
      <protection/>
    </xf>
    <xf numFmtId="168" fontId="0" fillId="0" borderId="11" xfId="0" applyBorder="1" applyAlignment="1">
      <alignment/>
    </xf>
    <xf numFmtId="168" fontId="0" fillId="0" borderId="9" xfId="0" applyFont="1" applyBorder="1" applyAlignment="1">
      <alignment horizontal="left"/>
    </xf>
    <xf numFmtId="180" fontId="13" fillId="0" borderId="9" xfId="22" applyNumberFormat="1" applyFont="1" applyBorder="1" applyAlignment="1">
      <alignment/>
    </xf>
    <xf numFmtId="180" fontId="12" fillId="0" borderId="9" xfId="22" applyNumberFormat="1" applyFont="1" applyFill="1" applyBorder="1" applyAlignment="1" applyProtection="1">
      <alignment horizontal="right"/>
      <protection/>
    </xf>
    <xf numFmtId="168" fontId="7" fillId="0" borderId="0" xfId="0" applyFont="1" applyBorder="1" applyAlignment="1">
      <alignment horizontal="centerContinuous"/>
    </xf>
    <xf numFmtId="168" fontId="17" fillId="0" borderId="0" xfId="0" applyFont="1" applyBorder="1" applyAlignment="1">
      <alignment horizontal="left"/>
    </xf>
    <xf numFmtId="168" fontId="17" fillId="0" borderId="0" xfId="0" applyFont="1" applyBorder="1" applyAlignment="1" quotePrefix="1">
      <alignment horizontal="left"/>
    </xf>
    <xf numFmtId="168" fontId="10" fillId="0" borderId="10" xfId="0" applyFont="1" applyFill="1" applyBorder="1" applyAlignment="1">
      <alignment/>
    </xf>
    <xf numFmtId="168" fontId="10" fillId="0" borderId="13" xfId="0" applyFont="1" applyFill="1" applyBorder="1" applyAlignment="1">
      <alignment horizontal="centerContinuous"/>
    </xf>
    <xf numFmtId="168" fontId="10" fillId="0" borderId="14" xfId="0" applyFont="1" applyFill="1" applyBorder="1" applyAlignment="1">
      <alignment/>
    </xf>
    <xf numFmtId="168" fontId="10" fillId="0" borderId="8" xfId="0" applyFont="1" applyFill="1" applyBorder="1" applyAlignment="1">
      <alignment horizontal="center"/>
    </xf>
    <xf numFmtId="168" fontId="0" fillId="0" borderId="0" xfId="0" applyFont="1" applyAlignment="1">
      <alignment/>
    </xf>
    <xf numFmtId="180" fontId="13" fillId="0" borderId="0" xfId="22" applyNumberFormat="1" applyFont="1" applyBorder="1" applyAlignment="1">
      <alignment horizontal="center"/>
    </xf>
    <xf numFmtId="168" fontId="6" fillId="0" borderId="0" xfId="0" applyFont="1" applyAlignment="1">
      <alignment/>
    </xf>
    <xf numFmtId="168" fontId="12" fillId="0" borderId="9" xfId="0" applyFont="1" applyBorder="1" applyAlignment="1" quotePrefix="1">
      <alignment horizontal="left"/>
    </xf>
    <xf numFmtId="178" fontId="12" fillId="0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Border="1" applyAlignment="1">
      <alignment horizontal="center"/>
    </xf>
    <xf numFmtId="168" fontId="0" fillId="0" borderId="15" xfId="0" applyBorder="1" applyAlignment="1">
      <alignment/>
    </xf>
    <xf numFmtId="168" fontId="0" fillId="0" borderId="16" xfId="0" applyBorder="1" applyAlignment="1">
      <alignment/>
    </xf>
    <xf numFmtId="168" fontId="17" fillId="0" borderId="0" xfId="0" applyFont="1" applyFill="1" applyBorder="1" applyAlignment="1" quotePrefix="1">
      <alignment horizontal="left"/>
    </xf>
    <xf numFmtId="190" fontId="10" fillId="0" borderId="0" xfId="17" applyNumberFormat="1" applyFont="1" applyFill="1" applyBorder="1" applyAlignment="1" applyProtection="1">
      <alignment horizontal="right"/>
      <protection/>
    </xf>
    <xf numFmtId="168" fontId="10" fillId="0" borderId="4" xfId="0" applyFont="1" applyBorder="1" applyAlignment="1">
      <alignment/>
    </xf>
    <xf numFmtId="167" fontId="10" fillId="0" borderId="0" xfId="17" applyNumberFormat="1" applyFont="1" applyFill="1" applyBorder="1" applyAlignment="1" applyProtection="1">
      <alignment horizontal="right"/>
      <protection/>
    </xf>
    <xf numFmtId="168" fontId="7" fillId="0" borderId="0" xfId="0" applyFont="1" applyFill="1" applyBorder="1" applyAlignment="1">
      <alignment horizontal="centerContinuous"/>
    </xf>
    <xf numFmtId="178" fontId="11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Font="1" applyFill="1" applyBorder="1" applyAlignment="1">
      <alignment/>
    </xf>
    <xf numFmtId="188" fontId="10" fillId="0" borderId="0" xfId="0" applyNumberFormat="1" applyFont="1" applyFill="1" applyBorder="1" applyAlignment="1" applyProtection="1">
      <alignment horizontal="right"/>
      <protection/>
    </xf>
    <xf numFmtId="180" fontId="7" fillId="0" borderId="0" xfId="22" applyNumberFormat="1" applyFont="1" applyFill="1" applyBorder="1" applyAlignment="1">
      <alignment/>
    </xf>
    <xf numFmtId="168" fontId="23" fillId="2" borderId="0" xfId="21" applyFont="1" applyFill="1" applyBorder="1" applyAlignment="1">
      <alignment horizontal="center"/>
      <protection/>
    </xf>
    <xf numFmtId="168" fontId="24" fillId="2" borderId="0" xfId="0" applyFont="1" applyFill="1" applyBorder="1" applyAlignment="1">
      <alignment/>
    </xf>
    <xf numFmtId="168" fontId="24" fillId="2" borderId="0" xfId="0" applyFont="1" applyFill="1" applyBorder="1" applyAlignment="1">
      <alignment horizontal="left"/>
    </xf>
    <xf numFmtId="0" fontId="25" fillId="2" borderId="0" xfId="0" applyNumberFormat="1" applyFont="1" applyFill="1" applyAlignment="1">
      <alignment horizontal="centerContinuous"/>
    </xf>
    <xf numFmtId="3" fontId="24" fillId="2" borderId="0" xfId="0" applyNumberFormat="1" applyFont="1" applyFill="1" applyBorder="1" applyAlignment="1">
      <alignment horizontal="centerContinuous"/>
    </xf>
    <xf numFmtId="168" fontId="24" fillId="2" borderId="0" xfId="0" applyFont="1" applyFill="1" applyBorder="1" applyAlignment="1">
      <alignment horizontal="centerContinuous"/>
    </xf>
    <xf numFmtId="168" fontId="25" fillId="2" borderId="0" xfId="0" applyFont="1" applyFill="1" applyAlignment="1">
      <alignment/>
    </xf>
    <xf numFmtId="3" fontId="24" fillId="2" borderId="0" xfId="0" applyNumberFormat="1" applyFont="1" applyFill="1" applyBorder="1" applyAlignment="1">
      <alignment/>
    </xf>
    <xf numFmtId="173" fontId="10" fillId="2" borderId="0" xfId="0" applyNumberFormat="1" applyFont="1" applyFill="1" applyBorder="1" applyAlignment="1" applyProtection="1">
      <alignment horizontal="right"/>
      <protection/>
    </xf>
    <xf numFmtId="3" fontId="26" fillId="2" borderId="0" xfId="0" applyNumberFormat="1" applyFont="1" applyFill="1" applyBorder="1" applyAlignment="1" applyProtection="1">
      <alignment horizontal="right"/>
      <protection/>
    </xf>
    <xf numFmtId="168" fontId="24" fillId="2" borderId="0" xfId="0" applyFont="1" applyFill="1" applyBorder="1" applyAlignment="1">
      <alignment/>
    </xf>
    <xf numFmtId="168" fontId="24" fillId="2" borderId="0" xfId="0" applyFont="1" applyFill="1" applyBorder="1" applyAlignment="1" quotePrefix="1">
      <alignment horizontal="left"/>
    </xf>
    <xf numFmtId="168" fontId="24" fillId="2" borderId="0" xfId="0" applyFont="1" applyFill="1" applyBorder="1" applyAlignment="1">
      <alignment horizontal="left" vertical="center"/>
    </xf>
    <xf numFmtId="168" fontId="24" fillId="2" borderId="12" xfId="0" applyFont="1" applyFill="1" applyBorder="1" applyAlignment="1">
      <alignment horizontal="center"/>
    </xf>
    <xf numFmtId="168" fontId="24" fillId="2" borderId="12" xfId="0" applyFont="1" applyFill="1" applyBorder="1" applyAlignment="1" quotePrefix="1">
      <alignment horizontal="center"/>
    </xf>
    <xf numFmtId="0" fontId="18" fillId="0" borderId="9" xfId="0" applyNumberFormat="1" applyFont="1" applyFill="1" applyBorder="1" applyAlignment="1" applyProtection="1">
      <alignment/>
      <protection/>
    </xf>
    <xf numFmtId="169" fontId="18" fillId="0" borderId="9" xfId="0" applyNumberFormat="1" applyFont="1" applyFill="1" applyBorder="1" applyAlignment="1" applyProtection="1">
      <alignment horizontal="center"/>
      <protection/>
    </xf>
    <xf numFmtId="169" fontId="27" fillId="0" borderId="9" xfId="0" applyNumberFormat="1" applyFont="1" applyFill="1" applyBorder="1" applyAlignment="1" applyProtection="1">
      <alignment horizontal="center"/>
      <protection/>
    </xf>
    <xf numFmtId="169" fontId="18" fillId="0" borderId="9" xfId="0" applyNumberFormat="1" applyFont="1" applyFill="1" applyBorder="1" applyAlignment="1" applyProtection="1">
      <alignment/>
      <protection/>
    </xf>
    <xf numFmtId="168" fontId="10" fillId="0" borderId="9" xfId="0" applyFont="1" applyFill="1" applyBorder="1" applyAlignment="1" applyProtection="1">
      <alignment horizontal="center"/>
      <protection/>
    </xf>
    <xf numFmtId="168" fontId="8" fillId="0" borderId="9" xfId="0" applyNumberFormat="1" applyFont="1" applyFill="1" applyBorder="1" applyAlignment="1" applyProtection="1">
      <alignment horizontal="center"/>
      <protection/>
    </xf>
    <xf numFmtId="3" fontId="28" fillId="0" borderId="9" xfId="0" applyNumberFormat="1" applyFont="1" applyFill="1" applyBorder="1" applyAlignment="1" applyProtection="1">
      <alignment horizontal="right"/>
      <protection/>
    </xf>
    <xf numFmtId="168" fontId="8" fillId="0" borderId="9" xfId="0" applyNumberFormat="1" applyFont="1" applyFill="1" applyBorder="1" applyAlignment="1" applyProtection="1" quotePrefix="1">
      <alignment horizontal="center"/>
      <protection/>
    </xf>
    <xf numFmtId="3" fontId="13" fillId="0" borderId="9" xfId="17" applyNumberFormat="1" applyFont="1" applyBorder="1" applyAlignment="1">
      <alignment/>
    </xf>
    <xf numFmtId="169" fontId="29" fillId="0" borderId="9" xfId="0" applyNumberFormat="1" applyFont="1" applyFill="1" applyBorder="1" applyAlignment="1" applyProtection="1" quotePrefix="1">
      <alignment horizontal="center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169" fontId="29" fillId="0" borderId="0" xfId="0" applyNumberFormat="1" applyFont="1" applyFill="1" applyBorder="1" applyAlignment="1" applyProtection="1" quotePrefix="1">
      <alignment horizont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porta_Dic04" xfId="21"/>
    <cellStyle name="Percent" xfId="22"/>
  </cellStyles>
  <dxfs count="2">
    <dxf>
      <font>
        <b val="0"/>
        <i val="0"/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200"/>
      <c:rAngAx val="1"/>
    </c:view3D>
    <c:plotArea>
      <c:layout/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Exportaciones!$A$135:$A$138</c:f>
              <c:strCache/>
            </c:strRef>
          </c:cat>
          <c:val>
            <c:numRef>
              <c:f>Exportaciones!$C$135:$C$139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60"/>
      <c:depthPercent val="200"/>
      <c:rAngAx val="1"/>
    </c:view3D>
    <c:plotArea>
      <c:layout/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Exportaciones!#REF!</c:f>
            </c:strRef>
          </c:cat>
          <c:val>
            <c:numRef>
              <c:f>Exportaciones!#REF!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704850</xdr:colOff>
      <xdr:row>253</xdr:row>
      <xdr:rowOff>0</xdr:rowOff>
    </xdr:from>
    <xdr:to>
      <xdr:col>35</xdr:col>
      <xdr:colOff>676275</xdr:colOff>
      <xdr:row>253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0393025" y="43281600"/>
          <a:ext cx="13296900" cy="0"/>
          <a:chOff x="595" y="4036"/>
          <a:chExt cx="1223" cy="96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740" y="4036"/>
          <a:ext cx="1078" cy="5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95" y="4593"/>
          <a:ext cx="871" cy="40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4"/>
          <xdr:cNvSpPr>
            <a:spLocks/>
          </xdr:cNvSpPr>
        </xdr:nvSpPr>
        <xdr:spPr>
          <a:xfrm>
            <a:off x="998" y="4538"/>
            <a:ext cx="0" cy="47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forme%20Sectorial\2006\1_Febrero\Infsec_Feb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luza del sur 2005"/>
      <sheetName val="Desemb_Prel_05"/>
      <sheetName val="estimaciones"/>
      <sheetName val="Desemb."/>
      <sheetName val="Cosechas"/>
      <sheetName val="Datos Figuras"/>
      <sheetName val="Módulo1"/>
    </sheetNames>
    <sheetDataSet>
      <sheetData sheetId="1">
        <row r="4">
          <cell r="AC4" t="str">
            <v>JIBIA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N253"/>
  <sheetViews>
    <sheetView showGridLines="0" tabSelected="1" zoomScale="80" zoomScaleNormal="80" workbookViewId="0" topLeftCell="A1">
      <selection activeCell="J40" sqref="J40"/>
    </sheetView>
  </sheetViews>
  <sheetFormatPr defaultColWidth="11.00390625" defaultRowHeight="12.75"/>
  <cols>
    <col min="1" max="1" width="23.375" style="2" customWidth="1"/>
    <col min="2" max="2" width="13.875" style="2" customWidth="1"/>
    <col min="3" max="3" width="15.00390625" style="2" bestFit="1" customWidth="1"/>
    <col min="4" max="4" width="11.125" style="2" customWidth="1"/>
    <col min="5" max="5" width="11.625" style="2" bestFit="1" customWidth="1"/>
    <col min="6" max="6" width="12.375" style="2" bestFit="1" customWidth="1"/>
    <col min="7" max="7" width="10.375" style="2" customWidth="1"/>
    <col min="8" max="8" width="12.625" style="2" customWidth="1"/>
    <col min="9" max="9" width="13.375" style="2" customWidth="1"/>
    <col min="10" max="10" width="15.625" style="2" customWidth="1"/>
    <col min="11" max="11" width="10.125" style="2" customWidth="1"/>
    <col min="12" max="12" width="9.375" style="2" bestFit="1" customWidth="1"/>
    <col min="13" max="13" width="26.25390625" style="2" bestFit="1" customWidth="1"/>
    <col min="14" max="14" width="13.375" style="2" customWidth="1"/>
    <col min="15" max="15" width="11.375" style="2" customWidth="1"/>
    <col min="16" max="16" width="9.375" style="2" customWidth="1"/>
    <col min="17" max="17" width="10.00390625" style="2" customWidth="1"/>
    <col min="18" max="18" width="9.125" style="2" customWidth="1"/>
    <col min="19" max="19" width="9.00390625" style="2" customWidth="1"/>
    <col min="20" max="20" width="11.00390625" style="2" customWidth="1"/>
    <col min="21" max="21" width="11.375" style="2" customWidth="1"/>
    <col min="22" max="22" width="8.375" style="2" customWidth="1"/>
    <col min="23" max="23" width="24.375" style="2" customWidth="1"/>
    <col min="24" max="25" width="9.375" style="2" customWidth="1"/>
    <col min="26" max="27" width="8.00390625" style="2" customWidth="1"/>
    <col min="28" max="28" width="7.125" style="2" customWidth="1"/>
    <col min="29" max="33" width="11.375" style="2" customWidth="1"/>
    <col min="34" max="34" width="14.875" style="2" customWidth="1"/>
    <col min="35" max="35" width="17.125" style="2" customWidth="1"/>
    <col min="36" max="36" width="17.875" style="2" customWidth="1"/>
    <col min="37" max="37" width="17.375" style="2" customWidth="1"/>
    <col min="38" max="38" width="14.375" style="2" customWidth="1"/>
    <col min="39" max="39" width="15.375" style="2" customWidth="1"/>
    <col min="40" max="53" width="11.375" style="2" customWidth="1"/>
    <col min="54" max="54" width="16.375" style="2" customWidth="1"/>
    <col min="55" max="64" width="3.375" style="2" customWidth="1"/>
    <col min="65" max="16384" width="11.375" style="2" customWidth="1"/>
  </cols>
  <sheetData>
    <row r="1" spans="1:11" ht="19.5">
      <c r="A1" s="127" t="s">
        <v>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4" spans="1:3" ht="12.75">
      <c r="A4" s="128" t="s">
        <v>89</v>
      </c>
      <c r="B4" s="128" t="s">
        <v>97</v>
      </c>
      <c r="C4"/>
    </row>
    <row r="5" spans="1:3" ht="12.75">
      <c r="A5"/>
      <c r="B5"/>
      <c r="C5"/>
    </row>
    <row r="6" spans="1:3" ht="12.75">
      <c r="A6" s="129" t="s">
        <v>112</v>
      </c>
      <c r="B6" s="129"/>
      <c r="C6" s="129"/>
    </row>
    <row r="7" spans="1:3" ht="13.5">
      <c r="A7" s="142"/>
      <c r="B7" s="143" t="s">
        <v>90</v>
      </c>
      <c r="C7" s="143" t="s">
        <v>90</v>
      </c>
    </row>
    <row r="8" spans="1:3" ht="13.5">
      <c r="A8" s="143" t="s">
        <v>91</v>
      </c>
      <c r="B8" s="144" t="s">
        <v>97</v>
      </c>
      <c r="C8" s="144" t="s">
        <v>97</v>
      </c>
    </row>
    <row r="9" spans="1:3" ht="13.5">
      <c r="A9" s="145"/>
      <c r="B9" s="143" t="s">
        <v>92</v>
      </c>
      <c r="C9" s="146" t="s">
        <v>93</v>
      </c>
    </row>
    <row r="10" spans="1:3" ht="12.75">
      <c r="A10" s="147">
        <v>2001</v>
      </c>
      <c r="B10" s="148">
        <v>1141512.9</v>
      </c>
      <c r="C10" s="148">
        <v>1861101.9</v>
      </c>
    </row>
    <row r="11" spans="1:3" ht="12.75">
      <c r="A11" s="147">
        <v>2002</v>
      </c>
      <c r="B11" s="148">
        <v>1212419.5</v>
      </c>
      <c r="C11" s="148">
        <v>1959408.1</v>
      </c>
    </row>
    <row r="12" spans="1:3" ht="12.75">
      <c r="A12" s="147">
        <v>2003</v>
      </c>
      <c r="B12" s="148">
        <v>1293040.2680000009</v>
      </c>
      <c r="C12" s="148">
        <v>2245786.536889996</v>
      </c>
    </row>
    <row r="13" spans="1:3" ht="12.75">
      <c r="A13" s="147">
        <v>2004</v>
      </c>
      <c r="B13" s="148">
        <v>1312837.3650000049</v>
      </c>
      <c r="C13" s="148">
        <v>2579291.1090899953</v>
      </c>
    </row>
    <row r="14" spans="1:3" ht="12.75">
      <c r="A14" s="149" t="s">
        <v>95</v>
      </c>
      <c r="B14" s="148">
        <v>1590927.5589999994</v>
      </c>
      <c r="C14" s="148">
        <v>3080931.106650008</v>
      </c>
    </row>
    <row r="15" spans="1:3" ht="12.75">
      <c r="A15" s="149" t="s">
        <v>96</v>
      </c>
      <c r="B15" s="150">
        <v>1390935.438999999</v>
      </c>
      <c r="C15" s="150">
        <v>3682919.2926799883</v>
      </c>
    </row>
    <row r="16" spans="1:3" ht="13.5">
      <c r="A16" s="151" t="s">
        <v>94</v>
      </c>
      <c r="B16" s="152">
        <v>1310147.5184000009</v>
      </c>
      <c r="C16" s="152">
        <v>2345303.750526</v>
      </c>
    </row>
    <row r="17" spans="1:3" ht="13.5">
      <c r="A17" s="153"/>
      <c r="B17" s="154"/>
      <c r="C17" s="154"/>
    </row>
    <row r="18" spans="1:3" ht="13.5">
      <c r="A18" s="153"/>
      <c r="B18" s="154"/>
      <c r="C18" s="154"/>
    </row>
    <row r="19" spans="1:39" ht="12.75">
      <c r="A19" s="128"/>
      <c r="B19" s="129" t="s">
        <v>99</v>
      </c>
      <c r="C19" s="128"/>
      <c r="D19" s="128"/>
      <c r="E19" s="128"/>
      <c r="F19" s="128"/>
      <c r="G19" s="128"/>
      <c r="H19" s="129" t="s">
        <v>0</v>
      </c>
      <c r="I19" s="130"/>
      <c r="J19" s="130"/>
      <c r="K19" s="130"/>
      <c r="L19" s="1"/>
      <c r="T19" s="3"/>
      <c r="U19" s="1"/>
      <c r="V19" s="1"/>
      <c r="W19" s="1"/>
      <c r="X19" s="4"/>
      <c r="Y19" s="4"/>
      <c r="Z19" s="4"/>
      <c r="AA19" s="4"/>
      <c r="AB19" s="4"/>
      <c r="AC19" s="4"/>
      <c r="AD19" s="4"/>
      <c r="AE19" s="4"/>
      <c r="AF19" s="4"/>
      <c r="AH19"/>
      <c r="AI19" s="5"/>
      <c r="AJ19" s="5"/>
      <c r="AK19" s="5"/>
      <c r="AL19"/>
      <c r="AM19"/>
    </row>
    <row r="20" spans="1:39" ht="13.5">
      <c r="A20" s="6"/>
      <c r="B20" s="7" t="s">
        <v>1</v>
      </c>
      <c r="C20" s="8"/>
      <c r="D20" s="9" t="s">
        <v>2</v>
      </c>
      <c r="E20" s="8"/>
      <c r="F20" s="10"/>
      <c r="G20" s="11" t="s">
        <v>3</v>
      </c>
      <c r="H20" s="12"/>
      <c r="I20" s="12"/>
      <c r="J20" s="13" t="s">
        <v>4</v>
      </c>
      <c r="K20" s="10"/>
      <c r="L20" s="1"/>
      <c r="T20" s="3"/>
      <c r="U20" s="1"/>
      <c r="V20" s="1"/>
      <c r="W20" s="1"/>
      <c r="X20" s="14"/>
      <c r="Y20" s="14"/>
      <c r="Z20" s="15"/>
      <c r="AA20" s="15"/>
      <c r="AB20" s="15"/>
      <c r="AC20" s="15"/>
      <c r="AD20" s="16"/>
      <c r="AE20" s="16"/>
      <c r="AF20" s="16"/>
      <c r="AH20"/>
      <c r="AI20" s="5"/>
      <c r="AJ20" s="5"/>
      <c r="AK20" s="5"/>
      <c r="AL20"/>
      <c r="AM20"/>
    </row>
    <row r="21" spans="2:39" ht="13.5">
      <c r="B21" s="17" t="s">
        <v>5</v>
      </c>
      <c r="C21" s="18"/>
      <c r="D21" s="18" t="s">
        <v>6</v>
      </c>
      <c r="E21" s="17"/>
      <c r="F21" s="12" t="s">
        <v>7</v>
      </c>
      <c r="G21" s="12" t="s">
        <v>8</v>
      </c>
      <c r="H21" s="12" t="s">
        <v>9</v>
      </c>
      <c r="I21" s="12" t="s">
        <v>2</v>
      </c>
      <c r="J21" s="12" t="s">
        <v>10</v>
      </c>
      <c r="K21" s="11" t="s">
        <v>11</v>
      </c>
      <c r="L21" s="1"/>
      <c r="T21" s="3"/>
      <c r="U21" s="1"/>
      <c r="V21" s="1"/>
      <c r="W21" s="1"/>
      <c r="X21" s="19"/>
      <c r="Y21" s="19"/>
      <c r="Z21" s="19"/>
      <c r="AA21" s="19"/>
      <c r="AB21" s="15"/>
      <c r="AC21" s="15"/>
      <c r="AD21" s="16"/>
      <c r="AE21" s="16"/>
      <c r="AF21" s="16"/>
      <c r="AH21"/>
      <c r="AI21" s="5"/>
      <c r="AJ21" s="5"/>
      <c r="AK21" s="5"/>
      <c r="AL21"/>
      <c r="AM21"/>
    </row>
    <row r="22" spans="1:39" ht="13.5">
      <c r="A22" s="20" t="s">
        <v>12</v>
      </c>
      <c r="B22" s="21">
        <v>2005</v>
      </c>
      <c r="C22" s="21">
        <v>2006</v>
      </c>
      <c r="D22" s="22">
        <v>2005</v>
      </c>
      <c r="E22" s="23">
        <v>2006</v>
      </c>
      <c r="F22" s="24"/>
      <c r="G22" s="24" t="s">
        <v>13</v>
      </c>
      <c r="H22" s="24"/>
      <c r="I22" s="25"/>
      <c r="J22" s="25" t="s">
        <v>14</v>
      </c>
      <c r="K22" s="26"/>
      <c r="L22" s="1"/>
      <c r="T22" s="3"/>
      <c r="U22" s="1"/>
      <c r="V22" s="1"/>
      <c r="W22" s="1"/>
      <c r="X22" s="19"/>
      <c r="Y22" s="19"/>
      <c r="Z22" s="19"/>
      <c r="AA22" s="19"/>
      <c r="AB22" s="15"/>
      <c r="AC22" s="15"/>
      <c r="AD22" s="16"/>
      <c r="AE22" s="16"/>
      <c r="AF22" s="16"/>
      <c r="AH22"/>
      <c r="AI22" s="5"/>
      <c r="AJ22" s="5"/>
      <c r="AK22" s="5"/>
      <c r="AL22"/>
      <c r="AM22"/>
    </row>
    <row r="23" spans="1:39" ht="13.5">
      <c r="A23" s="27" t="s">
        <v>15</v>
      </c>
      <c r="B23" s="28">
        <v>1670203.1442800092</v>
      </c>
      <c r="C23" s="28">
        <v>2049887.23286999</v>
      </c>
      <c r="D23" s="28">
        <v>544424.9749999999</v>
      </c>
      <c r="E23" s="28">
        <v>552380.3799999993</v>
      </c>
      <c r="F23" s="29">
        <f aca="true" t="shared" si="0" ref="F23:F41">IF(B23=0,100,((C23/B23)-1)*100)</f>
        <v>22.732808873596923</v>
      </c>
      <c r="G23" s="29">
        <f aca="true" t="shared" si="1" ref="G23:G40">IF(D23=0,100,((E23/D23)-1)*100)</f>
        <v>1.4612490913003207</v>
      </c>
      <c r="H23" s="29">
        <f aca="true" t="shared" si="2" ref="H23:H40">IF(B23=0,1,IF(C23=0,-100,(((D23/B23)/(E23/C23))-1)*100))</f>
        <v>20.965205901570695</v>
      </c>
      <c r="I23" s="30">
        <f aca="true" t="shared" si="3" ref="I23:I39">IF(E23=0,-D23,((E23-D23)*(C23/E23)))</f>
        <v>29522.560417169352</v>
      </c>
      <c r="J23" s="30">
        <f aca="true" t="shared" si="4" ref="J23:J39">IF(E23=0,-B23,IF(D23=0,0,((C23/E23)-(B23/D23))*D23))</f>
        <v>350161.5281728113</v>
      </c>
      <c r="K23" s="30">
        <f aca="true" t="shared" si="5" ref="K23:K39">IF(I23&gt;0,I23+J23,(C23-B23))</f>
        <v>379684.0885899807</v>
      </c>
      <c r="L23" s="31"/>
      <c r="T23" s="3"/>
      <c r="U23" s="1"/>
      <c r="V23" s="1"/>
      <c r="W23" s="1"/>
      <c r="X23" s="19"/>
      <c r="Y23" s="19"/>
      <c r="Z23" s="19"/>
      <c r="AA23" s="19"/>
      <c r="AB23" s="15"/>
      <c r="AC23" s="15"/>
      <c r="AD23" s="16"/>
      <c r="AE23" s="16"/>
      <c r="AF23" s="16"/>
      <c r="AH23"/>
      <c r="AI23" s="5"/>
      <c r="AJ23" s="5"/>
      <c r="AK23" s="5"/>
      <c r="AL23"/>
      <c r="AM23"/>
    </row>
    <row r="24" spans="1:40" ht="13.5">
      <c r="A24" s="32" t="s">
        <v>16</v>
      </c>
      <c r="B24" s="28">
        <v>534126.603689999</v>
      </c>
      <c r="C24" s="28">
        <v>657186.3793399981</v>
      </c>
      <c r="D24" s="28">
        <v>126145.18199999991</v>
      </c>
      <c r="E24" s="28">
        <v>106037.62099999978</v>
      </c>
      <c r="F24" s="29">
        <f t="shared" si="0"/>
        <v>23.039439488661316</v>
      </c>
      <c r="G24" s="29">
        <f t="shared" si="1"/>
        <v>-15.940015053448608</v>
      </c>
      <c r="H24" s="29">
        <f t="shared" si="2"/>
        <v>46.3709987182303</v>
      </c>
      <c r="I24" s="30">
        <f t="shared" si="3"/>
        <v>-124620.06490081729</v>
      </c>
      <c r="J24" s="30">
        <f t="shared" si="4"/>
        <v>247679.84055081647</v>
      </c>
      <c r="K24" s="30">
        <f t="shared" si="5"/>
        <v>123059.77564999915</v>
      </c>
      <c r="L24" s="31"/>
      <c r="T24" s="3"/>
      <c r="U24" s="1"/>
      <c r="V24" s="1"/>
      <c r="W24" s="1"/>
      <c r="X24" s="19"/>
      <c r="Y24" s="19"/>
      <c r="Z24" s="19"/>
      <c r="AA24" s="19"/>
      <c r="AB24" s="15"/>
      <c r="AC24" s="15"/>
      <c r="AD24" s="16"/>
      <c r="AE24" s="16"/>
      <c r="AF24" s="16"/>
      <c r="AG24"/>
      <c r="AH24"/>
      <c r="AI24"/>
      <c r="AJ24"/>
      <c r="AK24"/>
      <c r="AL24"/>
      <c r="AM24"/>
      <c r="AN24"/>
    </row>
    <row r="25" spans="1:40" ht="13.5">
      <c r="A25" s="27" t="s">
        <v>17</v>
      </c>
      <c r="B25" s="28">
        <v>458252.2623299999</v>
      </c>
      <c r="C25" s="28">
        <v>514970.22884999984</v>
      </c>
      <c r="D25" s="28">
        <v>708907.3419999995</v>
      </c>
      <c r="E25" s="28">
        <v>519497.9869999998</v>
      </c>
      <c r="F25" s="29">
        <f t="shared" si="0"/>
        <v>12.37701833300624</v>
      </c>
      <c r="G25" s="29">
        <f t="shared" si="1"/>
        <v>-26.71849249940479</v>
      </c>
      <c r="H25" s="29">
        <f t="shared" si="2"/>
        <v>53.349763352089184</v>
      </c>
      <c r="I25" s="30">
        <f t="shared" si="3"/>
        <v>-187758.5309886499</v>
      </c>
      <c r="J25" s="30">
        <f t="shared" si="4"/>
        <v>244476.49750864986</v>
      </c>
      <c r="K25" s="30">
        <f t="shared" si="5"/>
        <v>56717.96651999996</v>
      </c>
      <c r="L25" s="31"/>
      <c r="V25"/>
      <c r="W25" s="19"/>
      <c r="X25" s="19"/>
      <c r="Y25" s="19"/>
      <c r="Z25" s="19"/>
      <c r="AA25" s="19"/>
      <c r="AB25" s="15"/>
      <c r="AC25" s="15"/>
      <c r="AD25" s="16"/>
      <c r="AE25" s="16"/>
      <c r="AF25" s="16"/>
      <c r="AG25"/>
      <c r="AH25"/>
      <c r="AI25"/>
      <c r="AJ25"/>
      <c r="AK25"/>
      <c r="AL25"/>
      <c r="AM25"/>
      <c r="AN25"/>
    </row>
    <row r="26" spans="1:40" ht="13.5">
      <c r="A26" s="32" t="s">
        <v>18</v>
      </c>
      <c r="B26" s="28">
        <v>190153.64420999985</v>
      </c>
      <c r="C26" s="28">
        <v>197786.34821999984</v>
      </c>
      <c r="D26" s="28">
        <v>100156.3149999998</v>
      </c>
      <c r="E26" s="28">
        <v>90134.11500000003</v>
      </c>
      <c r="F26" s="29">
        <f t="shared" si="0"/>
        <v>4.013966727648222</v>
      </c>
      <c r="G26" s="29">
        <f t="shared" si="1"/>
        <v>-10.006558248473684</v>
      </c>
      <c r="H26" s="29">
        <f t="shared" si="2"/>
        <v>15.579496353559708</v>
      </c>
      <c r="I26" s="30">
        <f t="shared" si="3"/>
        <v>-21992.276055857816</v>
      </c>
      <c r="J26" s="30">
        <f t="shared" si="4"/>
        <v>29624.980065857788</v>
      </c>
      <c r="K26" s="30">
        <f t="shared" si="5"/>
        <v>7632.704009999987</v>
      </c>
      <c r="L26" s="31"/>
      <c r="U26" s="33"/>
      <c r="V26"/>
      <c r="W26" s="19"/>
      <c r="X26" s="19"/>
      <c r="Y26" s="19"/>
      <c r="Z26" s="19"/>
      <c r="AA26" s="19"/>
      <c r="AB26" s="15"/>
      <c r="AC26" s="15"/>
      <c r="AD26" s="16"/>
      <c r="AE26" s="16"/>
      <c r="AF26" s="16"/>
      <c r="AG26"/>
      <c r="AH26"/>
      <c r="AI26"/>
      <c r="AJ26"/>
      <c r="AK26"/>
      <c r="AL26"/>
      <c r="AM26"/>
      <c r="AN26"/>
    </row>
    <row r="27" spans="1:40" ht="13.5">
      <c r="A27" s="32" t="s">
        <v>19</v>
      </c>
      <c r="B27" s="28">
        <v>58070.030439999966</v>
      </c>
      <c r="C27" s="28">
        <v>69951.31368000002</v>
      </c>
      <c r="D27" s="28">
        <v>6261.127000000005</v>
      </c>
      <c r="E27" s="28">
        <v>6951.073000000002</v>
      </c>
      <c r="F27" s="29">
        <f t="shared" si="0"/>
        <v>20.460266939718963</v>
      </c>
      <c r="G27" s="29">
        <f t="shared" si="1"/>
        <v>11.019517732190964</v>
      </c>
      <c r="H27" s="29">
        <f t="shared" si="2"/>
        <v>8.503684217311779</v>
      </c>
      <c r="I27" s="30">
        <f t="shared" si="3"/>
        <v>6943.19122648562</v>
      </c>
      <c r="J27" s="30">
        <f t="shared" si="4"/>
        <v>4938.092013514426</v>
      </c>
      <c r="K27" s="30">
        <f t="shared" si="5"/>
        <v>11881.283240000046</v>
      </c>
      <c r="L27" s="31"/>
      <c r="M27"/>
      <c r="N27" s="33"/>
      <c r="O27" s="33"/>
      <c r="P27" s="33"/>
      <c r="Q27" s="33"/>
      <c r="R27" s="33"/>
      <c r="S27"/>
      <c r="T27" s="33"/>
      <c r="U27" s="33"/>
      <c r="V27"/>
      <c r="W27" s="19"/>
      <c r="X27" s="19"/>
      <c r="Y27" s="19"/>
      <c r="Z27" s="19"/>
      <c r="AA27" s="19"/>
      <c r="AB27" s="15"/>
      <c r="AC27" s="15"/>
      <c r="AD27" s="16"/>
      <c r="AE27" s="16"/>
      <c r="AF27" s="16"/>
      <c r="AG27"/>
      <c r="AH27"/>
      <c r="AI27"/>
      <c r="AJ27"/>
      <c r="AK27"/>
      <c r="AL27"/>
      <c r="AM27"/>
      <c r="AN27"/>
    </row>
    <row r="28" spans="1:40" ht="13.5">
      <c r="A28" s="32" t="s">
        <v>20</v>
      </c>
      <c r="B28" s="28">
        <v>39168.27926</v>
      </c>
      <c r="C28" s="28">
        <v>46182.65644</v>
      </c>
      <c r="D28" s="28">
        <v>2675.824</v>
      </c>
      <c r="E28" s="28">
        <v>2308.0729999999994</v>
      </c>
      <c r="F28" s="29">
        <f t="shared" si="0"/>
        <v>17.90831078750841</v>
      </c>
      <c r="G28" s="29">
        <f t="shared" si="1"/>
        <v>-13.743467432835665</v>
      </c>
      <c r="H28" s="29">
        <f t="shared" si="2"/>
        <v>36.69493460764628</v>
      </c>
      <c r="I28" s="30">
        <f t="shared" si="3"/>
        <v>-7358.397281397284</v>
      </c>
      <c r="J28" s="30">
        <f t="shared" si="4"/>
        <v>14372.774461397279</v>
      </c>
      <c r="K28" s="30">
        <f t="shared" si="5"/>
        <v>7014.377179999996</v>
      </c>
      <c r="L28" s="31"/>
      <c r="R28" s="33"/>
      <c r="V28"/>
      <c r="W28" s="19"/>
      <c r="X28" s="19"/>
      <c r="Y28" s="19"/>
      <c r="Z28" s="19"/>
      <c r="AA28" s="19"/>
      <c r="AB28" s="15"/>
      <c r="AC28" s="15"/>
      <c r="AD28" s="16"/>
      <c r="AE28" s="16"/>
      <c r="AF28" s="16"/>
      <c r="AG28"/>
      <c r="AH28"/>
      <c r="AI28"/>
      <c r="AJ28"/>
      <c r="AK28"/>
      <c r="AL28"/>
      <c r="AM28"/>
      <c r="AN28"/>
    </row>
    <row r="29" spans="1:40" ht="13.5">
      <c r="A29" s="32" t="s">
        <v>21</v>
      </c>
      <c r="B29" s="28">
        <v>28471.882989999976</v>
      </c>
      <c r="C29" s="28">
        <v>43908.1588</v>
      </c>
      <c r="D29" s="28">
        <v>44517.84799999996</v>
      </c>
      <c r="E29" s="28">
        <v>62137.16399999993</v>
      </c>
      <c r="F29" s="29">
        <f t="shared" si="0"/>
        <v>54.21585855569027</v>
      </c>
      <c r="G29" s="29">
        <f t="shared" si="1"/>
        <v>39.57809461050314</v>
      </c>
      <c r="H29" s="29">
        <f t="shared" si="2"/>
        <v>10.48714985401844</v>
      </c>
      <c r="I29" s="30">
        <f t="shared" si="3"/>
        <v>12450.386774577937</v>
      </c>
      <c r="J29" s="30">
        <f t="shared" si="4"/>
        <v>2985.8890354220825</v>
      </c>
      <c r="K29" s="30">
        <f t="shared" si="5"/>
        <v>15436.27581000002</v>
      </c>
      <c r="L29" s="31"/>
      <c r="R29" s="33"/>
      <c r="V29"/>
      <c r="AA29" s="19"/>
      <c r="AB29" s="15"/>
      <c r="AC29" s="15"/>
      <c r="AD29" s="16"/>
      <c r="AE29" s="16"/>
      <c r="AF29" s="16"/>
      <c r="AG29"/>
      <c r="AH29"/>
      <c r="AI29"/>
      <c r="AJ29"/>
      <c r="AK29"/>
      <c r="AL29"/>
      <c r="AM29"/>
      <c r="AN29"/>
    </row>
    <row r="30" spans="1:40" ht="13.5">
      <c r="A30" s="32" t="s">
        <v>22</v>
      </c>
      <c r="B30" s="28">
        <v>29487.286930000006</v>
      </c>
      <c r="C30" s="28">
        <v>33821.18523999999</v>
      </c>
      <c r="D30" s="28">
        <v>3771.6409999999987</v>
      </c>
      <c r="E30" s="28">
        <v>3985.9550000000017</v>
      </c>
      <c r="F30" s="29">
        <f t="shared" si="0"/>
        <v>14.697514628213316</v>
      </c>
      <c r="G30" s="29">
        <f t="shared" si="1"/>
        <v>5.68224812488789</v>
      </c>
      <c r="H30" s="29">
        <f t="shared" si="2"/>
        <v>8.530540051222047</v>
      </c>
      <c r="I30" s="30">
        <f t="shared" si="3"/>
        <v>1818.4734884175705</v>
      </c>
      <c r="J30" s="30">
        <f t="shared" si="4"/>
        <v>2515.424821582415</v>
      </c>
      <c r="K30" s="30">
        <f t="shared" si="5"/>
        <v>4333.898309999986</v>
      </c>
      <c r="L30" s="31"/>
      <c r="R30" s="33"/>
      <c r="V30" s="33"/>
      <c r="AA30" s="15"/>
      <c r="AB30" s="15"/>
      <c r="AC30" s="15"/>
      <c r="AD30" s="16"/>
      <c r="AE30" s="16"/>
      <c r="AF30" s="16"/>
      <c r="AG30"/>
      <c r="AH30"/>
      <c r="AI30"/>
      <c r="AJ30"/>
      <c r="AK30"/>
      <c r="AL30"/>
      <c r="AM30"/>
      <c r="AN30"/>
    </row>
    <row r="31" spans="1:40" ht="13.5">
      <c r="A31" s="32" t="s">
        <v>23</v>
      </c>
      <c r="B31" s="28">
        <v>35035.08894000001</v>
      </c>
      <c r="C31" s="28">
        <v>32543.536870000004</v>
      </c>
      <c r="D31" s="28">
        <v>46889.26200000002</v>
      </c>
      <c r="E31" s="28">
        <v>41401.117999999966</v>
      </c>
      <c r="F31" s="29">
        <f t="shared" si="0"/>
        <v>-7.111590537894619</v>
      </c>
      <c r="G31" s="29">
        <f t="shared" si="1"/>
        <v>-11.704479375256637</v>
      </c>
      <c r="H31" s="29">
        <f t="shared" si="2"/>
        <v>5.201723490460886</v>
      </c>
      <c r="I31" s="30">
        <f t="shared" si="3"/>
        <v>-4313.980521295853</v>
      </c>
      <c r="J31" s="30">
        <f t="shared" si="4"/>
        <v>1822.4284512958482</v>
      </c>
      <c r="K31" s="30">
        <f t="shared" si="5"/>
        <v>-2491.552070000005</v>
      </c>
      <c r="L31" s="31"/>
      <c r="R31" s="33"/>
      <c r="U31" s="33"/>
      <c r="V31" s="33"/>
      <c r="AA31" s="15"/>
      <c r="AB31" s="15"/>
      <c r="AC31" s="15"/>
      <c r="AD31" s="16"/>
      <c r="AE31" s="16"/>
      <c r="AF31" s="16"/>
      <c r="AG31"/>
      <c r="AH31"/>
      <c r="AI31"/>
      <c r="AJ31"/>
      <c r="AK31"/>
      <c r="AL31"/>
      <c r="AM31"/>
      <c r="AN31"/>
    </row>
    <row r="32" spans="1:40" ht="13.5">
      <c r="A32" s="32" t="s">
        <v>24</v>
      </c>
      <c r="B32" s="28">
        <v>22397.180939999987</v>
      </c>
      <c r="C32" s="28">
        <v>17957.79821</v>
      </c>
      <c r="D32" s="28">
        <v>5052.128</v>
      </c>
      <c r="E32" s="28">
        <v>3421.065999999998</v>
      </c>
      <c r="F32" s="29">
        <f t="shared" si="0"/>
        <v>-19.82116741340212</v>
      </c>
      <c r="G32" s="29">
        <f t="shared" si="1"/>
        <v>-32.284653120427706</v>
      </c>
      <c r="H32" s="29">
        <f t="shared" si="2"/>
        <v>18.4057031106865</v>
      </c>
      <c r="I32" s="30">
        <f t="shared" si="3"/>
        <v>-8561.741358979647</v>
      </c>
      <c r="J32" s="30">
        <f t="shared" si="4"/>
        <v>4122.35862897966</v>
      </c>
      <c r="K32" s="30">
        <f t="shared" si="5"/>
        <v>-4439.382729999987</v>
      </c>
      <c r="L32" s="31"/>
      <c r="R32" s="33"/>
      <c r="U32" s="33"/>
      <c r="V32" s="33"/>
      <c r="AA32" s="15"/>
      <c r="AB32" s="15"/>
      <c r="AC32" s="15"/>
      <c r="AD32" s="16"/>
      <c r="AE32" s="16"/>
      <c r="AF32" s="16"/>
      <c r="AG32"/>
      <c r="AH32"/>
      <c r="AI32"/>
      <c r="AJ32"/>
      <c r="AK32"/>
      <c r="AL32"/>
      <c r="AM32"/>
      <c r="AN32"/>
    </row>
    <row r="33" spans="1:40" ht="13.5">
      <c r="A33" s="32" t="s">
        <v>25</v>
      </c>
      <c r="B33" s="28">
        <v>7582.403870000002</v>
      </c>
      <c r="C33" s="28">
        <v>11979.957699999999</v>
      </c>
      <c r="D33" s="28">
        <v>966.245</v>
      </c>
      <c r="E33" s="28">
        <v>1388.1779999999999</v>
      </c>
      <c r="F33" s="29">
        <f t="shared" si="0"/>
        <v>57.99682930896157</v>
      </c>
      <c r="G33" s="29">
        <f t="shared" si="1"/>
        <v>43.66728935207942</v>
      </c>
      <c r="H33" s="29">
        <f t="shared" si="2"/>
        <v>9.97411451243111</v>
      </c>
      <c r="I33" s="30">
        <f t="shared" si="3"/>
        <v>3641.27618521119</v>
      </c>
      <c r="J33" s="30">
        <f t="shared" si="4"/>
        <v>756.2776447888083</v>
      </c>
      <c r="K33" s="30">
        <f t="shared" si="5"/>
        <v>4397.553829999998</v>
      </c>
      <c r="L33" s="31"/>
      <c r="R33" s="33"/>
      <c r="U33" s="33"/>
      <c r="V33" s="33"/>
      <c r="AA33" s="15"/>
      <c r="AB33" s="15"/>
      <c r="AC33" s="15"/>
      <c r="AD33" s="16"/>
      <c r="AE33" s="16"/>
      <c r="AF33" s="16"/>
      <c r="AG33"/>
      <c r="AH33"/>
      <c r="AI33"/>
      <c r="AJ33"/>
      <c r="AK33"/>
      <c r="AL33"/>
      <c r="AM33"/>
      <c r="AN33"/>
    </row>
    <row r="34" spans="1:40" ht="13.5">
      <c r="A34" s="32" t="s">
        <v>26</v>
      </c>
      <c r="B34" s="28">
        <v>5466.65051</v>
      </c>
      <c r="C34" s="28">
        <v>2811.548870000001</v>
      </c>
      <c r="D34" s="28">
        <v>326.52099999999996</v>
      </c>
      <c r="E34" s="28">
        <v>563.425</v>
      </c>
      <c r="F34" s="29">
        <f t="shared" si="0"/>
        <v>-48.56907598433614</v>
      </c>
      <c r="G34" s="29">
        <f t="shared" si="1"/>
        <v>72.55398580795722</v>
      </c>
      <c r="H34" s="29">
        <f t="shared" si="2"/>
        <v>-70.19429961304773</v>
      </c>
      <c r="I34" s="30">
        <f t="shared" si="3"/>
        <v>1182.175397787603</v>
      </c>
      <c r="J34" s="30">
        <f t="shared" si="4"/>
        <v>-3837.2770377876022</v>
      </c>
      <c r="K34" s="30">
        <f t="shared" si="5"/>
        <v>-2655.101639999999</v>
      </c>
      <c r="L34" s="31"/>
      <c r="N34" s="34"/>
      <c r="O34" s="34"/>
      <c r="P34" s="34"/>
      <c r="Q34" s="34"/>
      <c r="R34" s="33"/>
      <c r="U34" s="33"/>
      <c r="V34" s="33"/>
      <c r="AA34" s="15"/>
      <c r="AB34" s="15"/>
      <c r="AC34" s="15"/>
      <c r="AD34" s="16"/>
      <c r="AE34" s="16"/>
      <c r="AF34" s="16"/>
      <c r="AG34"/>
      <c r="AH34"/>
      <c r="AI34"/>
      <c r="AJ34"/>
      <c r="AK34"/>
      <c r="AL34"/>
      <c r="AM34"/>
      <c r="AN34"/>
    </row>
    <row r="35" spans="1:40" ht="13.5">
      <c r="A35" s="32" t="s">
        <v>27</v>
      </c>
      <c r="B35" s="28">
        <v>1335.8855100000003</v>
      </c>
      <c r="C35" s="28">
        <v>1808.3488399999994</v>
      </c>
      <c r="D35" s="28">
        <v>54.17199999999998</v>
      </c>
      <c r="E35" s="28">
        <v>81.42699999999999</v>
      </c>
      <c r="F35" s="29">
        <f t="shared" si="0"/>
        <v>35.367052525331985</v>
      </c>
      <c r="G35" s="29">
        <f t="shared" si="1"/>
        <v>50.31196928302448</v>
      </c>
      <c r="H35" s="29">
        <f t="shared" si="2"/>
        <v>-9.942599268028019</v>
      </c>
      <c r="I35" s="30">
        <f t="shared" si="3"/>
        <v>605.2850729389515</v>
      </c>
      <c r="J35" s="30">
        <f t="shared" si="4"/>
        <v>-132.82174293895233</v>
      </c>
      <c r="K35" s="30">
        <f t="shared" si="5"/>
        <v>472.46332999999925</v>
      </c>
      <c r="L35" s="31"/>
      <c r="N35" s="34"/>
      <c r="O35" s="34"/>
      <c r="P35" s="34"/>
      <c r="Q35" s="34"/>
      <c r="R35" s="33"/>
      <c r="U35" s="33"/>
      <c r="V35" s="33"/>
      <c r="AA35" s="15"/>
      <c r="AB35" s="15"/>
      <c r="AC35" s="15"/>
      <c r="AD35" s="16"/>
      <c r="AE35" s="16"/>
      <c r="AF35" s="16"/>
      <c r="AG35"/>
      <c r="AH35"/>
      <c r="AI35"/>
      <c r="AJ35"/>
      <c r="AK35"/>
      <c r="AL35"/>
      <c r="AM35"/>
      <c r="AN35"/>
    </row>
    <row r="36" spans="1:40" ht="13.5">
      <c r="A36" s="32" t="s">
        <v>28</v>
      </c>
      <c r="B36" s="28">
        <v>465.3</v>
      </c>
      <c r="C36" s="28">
        <v>964.9075</v>
      </c>
      <c r="D36" s="28">
        <v>99</v>
      </c>
      <c r="E36" s="28">
        <v>133</v>
      </c>
      <c r="F36" s="29">
        <f t="shared" si="0"/>
        <v>107.37320008596605</v>
      </c>
      <c r="G36" s="29">
        <f t="shared" si="1"/>
        <v>34.34343434343434</v>
      </c>
      <c r="H36" s="29">
        <f t="shared" si="2"/>
        <v>54.36050231962886</v>
      </c>
      <c r="I36" s="30">
        <f t="shared" si="3"/>
        <v>246.66808270676694</v>
      </c>
      <c r="J36" s="30">
        <f t="shared" si="4"/>
        <v>252.9394172932331</v>
      </c>
      <c r="K36" s="30">
        <f t="shared" si="5"/>
        <v>499.6075000000001</v>
      </c>
      <c r="L36" s="31"/>
      <c r="N36" s="34"/>
      <c r="O36" s="34"/>
      <c r="P36" s="34"/>
      <c r="Q36" s="34"/>
      <c r="R36" s="33"/>
      <c r="U36" s="33"/>
      <c r="V36" s="33"/>
      <c r="AA36" s="15"/>
      <c r="AB36" s="15"/>
      <c r="AC36" s="15"/>
      <c r="AD36" s="16"/>
      <c r="AE36" s="16"/>
      <c r="AF36" s="16"/>
      <c r="AG36"/>
      <c r="AH36"/>
      <c r="AI36"/>
      <c r="AJ36"/>
      <c r="AK36"/>
      <c r="AL36"/>
      <c r="AM36"/>
      <c r="AN36"/>
    </row>
    <row r="37" spans="1:40" ht="13.5">
      <c r="A37" s="32" t="s">
        <v>29</v>
      </c>
      <c r="B37" s="28"/>
      <c r="C37" s="28">
        <v>640.67325</v>
      </c>
      <c r="D37" s="28"/>
      <c r="E37" s="28">
        <v>143.869</v>
      </c>
      <c r="F37" s="29">
        <f t="shared" si="0"/>
        <v>100</v>
      </c>
      <c r="G37" s="29">
        <f t="shared" si="1"/>
        <v>100</v>
      </c>
      <c r="H37" s="29">
        <f t="shared" si="2"/>
        <v>1</v>
      </c>
      <c r="I37" s="30">
        <f t="shared" si="3"/>
        <v>640.67325</v>
      </c>
      <c r="J37" s="30">
        <f t="shared" si="4"/>
        <v>0</v>
      </c>
      <c r="K37" s="30">
        <f t="shared" si="5"/>
        <v>640.67325</v>
      </c>
      <c r="L37" s="31"/>
      <c r="N37" s="34"/>
      <c r="O37" s="34"/>
      <c r="P37" s="34"/>
      <c r="Q37" s="34"/>
      <c r="R37" s="33"/>
      <c r="U37" s="33"/>
      <c r="V37" s="33"/>
      <c r="AA37" s="15"/>
      <c r="AB37" s="15"/>
      <c r="AC37" s="15"/>
      <c r="AD37" s="16"/>
      <c r="AE37" s="16"/>
      <c r="AF37" s="16"/>
      <c r="AG37"/>
      <c r="AH37"/>
      <c r="AI37"/>
      <c r="AJ37"/>
      <c r="AK37"/>
      <c r="AL37"/>
      <c r="AM37"/>
      <c r="AN37"/>
    </row>
    <row r="38" spans="1:40" ht="13.5">
      <c r="A38" s="32" t="s">
        <v>30</v>
      </c>
      <c r="B38" s="28">
        <v>715.4627500000001</v>
      </c>
      <c r="C38" s="28">
        <v>494.95695</v>
      </c>
      <c r="D38" s="28">
        <v>679.9770000000002</v>
      </c>
      <c r="E38" s="28">
        <v>339.30800000000005</v>
      </c>
      <c r="F38" s="29">
        <f t="shared" si="0"/>
        <v>-30.82002522143886</v>
      </c>
      <c r="G38" s="29">
        <f t="shared" si="1"/>
        <v>-50.10007691436622</v>
      </c>
      <c r="H38" s="29">
        <f t="shared" si="2"/>
        <v>38.63743769672885</v>
      </c>
      <c r="I38" s="30">
        <f t="shared" si="3"/>
        <v>-496.9422742745531</v>
      </c>
      <c r="J38" s="30">
        <f t="shared" si="4"/>
        <v>276.436474274553</v>
      </c>
      <c r="K38" s="30">
        <f t="shared" si="5"/>
        <v>-220.50580000000014</v>
      </c>
      <c r="L38" s="31"/>
      <c r="N38" s="34"/>
      <c r="O38" s="34"/>
      <c r="P38" s="34"/>
      <c r="Q38" s="34"/>
      <c r="R38" s="33"/>
      <c r="U38" s="33"/>
      <c r="V38" s="33"/>
      <c r="AA38" s="15"/>
      <c r="AB38" s="15"/>
      <c r="AC38" s="15"/>
      <c r="AD38" s="16"/>
      <c r="AE38" s="16"/>
      <c r="AF38" s="16"/>
      <c r="AG38"/>
      <c r="AH38"/>
      <c r="AI38"/>
      <c r="AJ38"/>
      <c r="AK38"/>
      <c r="AL38"/>
      <c r="AM38"/>
      <c r="AN38"/>
    </row>
    <row r="39" spans="1:40" ht="13.5">
      <c r="A39" s="32" t="s">
        <v>31</v>
      </c>
      <c r="B39" s="28"/>
      <c r="C39" s="28">
        <v>24.061049999999998</v>
      </c>
      <c r="D39" s="28"/>
      <c r="E39" s="28">
        <v>31.68</v>
      </c>
      <c r="F39" s="29">
        <f t="shared" si="0"/>
        <v>100</v>
      </c>
      <c r="G39" s="29">
        <f t="shared" si="1"/>
        <v>100</v>
      </c>
      <c r="H39" s="29">
        <f t="shared" si="2"/>
        <v>1</v>
      </c>
      <c r="I39" s="30">
        <f t="shared" si="3"/>
        <v>24.061049999999998</v>
      </c>
      <c r="J39" s="30">
        <f t="shared" si="4"/>
        <v>0</v>
      </c>
      <c r="K39" s="30">
        <f t="shared" si="5"/>
        <v>24.061049999999998</v>
      </c>
      <c r="L39" s="31"/>
      <c r="N39" s="34"/>
      <c r="O39" s="34"/>
      <c r="P39" s="34"/>
      <c r="Q39" s="34"/>
      <c r="R39" s="33"/>
      <c r="U39" s="33"/>
      <c r="V39" s="33"/>
      <c r="AA39" s="15"/>
      <c r="AB39" s="15"/>
      <c r="AC39" s="15"/>
      <c r="AD39" s="16"/>
      <c r="AE39" s="16"/>
      <c r="AF39" s="16"/>
      <c r="AG39"/>
      <c r="AH39"/>
      <c r="AI39"/>
      <c r="AJ39"/>
      <c r="AK39"/>
      <c r="AL39"/>
      <c r="AM39"/>
      <c r="AN39"/>
    </row>
    <row r="40" spans="1:40" ht="13.5">
      <c r="A40" s="35" t="s">
        <v>32</v>
      </c>
      <c r="B40" s="36">
        <f>SUM(B23:B39)</f>
        <v>3080931.106650008</v>
      </c>
      <c r="C40" s="36">
        <f>SUM(C23:C39)</f>
        <v>3682919.2926799883</v>
      </c>
      <c r="D40" s="36">
        <f>SUM(D23:D39)</f>
        <v>1590927.5589999994</v>
      </c>
      <c r="E40" s="36">
        <f>SUM(E23:E39)</f>
        <v>1390935.438999999</v>
      </c>
      <c r="F40" s="29">
        <f t="shared" si="0"/>
        <v>19.539164141990216</v>
      </c>
      <c r="G40" s="29">
        <f t="shared" si="1"/>
        <v>-12.570787328978595</v>
      </c>
      <c r="H40" s="29">
        <f t="shared" si="2"/>
        <v>36.726799304246406</v>
      </c>
      <c r="I40" s="30">
        <f>SUM(I23:I39)</f>
        <v>-298027.1824359774</v>
      </c>
      <c r="J40" s="30">
        <f>SUM(J23:J39)</f>
        <v>900015.3684659571</v>
      </c>
      <c r="K40" s="30">
        <f>SUM(K23:K39)</f>
        <v>601988.1860299798</v>
      </c>
      <c r="L40" s="1"/>
      <c r="U40" s="33"/>
      <c r="V40" s="33"/>
      <c r="W40" s="37"/>
      <c r="X40" s="14"/>
      <c r="Y40" s="14"/>
      <c r="Z40" s="15"/>
      <c r="AA40" s="15"/>
      <c r="AB40" s="15"/>
      <c r="AC40" s="15"/>
      <c r="AD40" s="16"/>
      <c r="AE40" s="16"/>
      <c r="AF40" s="16"/>
      <c r="AG40"/>
      <c r="AH40"/>
      <c r="AI40"/>
      <c r="AJ40"/>
      <c r="AK40"/>
      <c r="AL40"/>
      <c r="AM40"/>
      <c r="AN40"/>
    </row>
    <row r="41" spans="1:40" ht="13.5">
      <c r="A41" s="38" t="s">
        <v>33</v>
      </c>
      <c r="B41" s="39">
        <f>+B40/D40</f>
        <v>1.9365627864203772</v>
      </c>
      <c r="C41" s="39">
        <f>+C40/E40</f>
        <v>2.647800314389711</v>
      </c>
      <c r="D41" s="40"/>
      <c r="E41" s="40"/>
      <c r="F41" s="41">
        <f t="shared" si="0"/>
        <v>36.726799304246406</v>
      </c>
      <c r="G41" s="41"/>
      <c r="H41" s="41"/>
      <c r="I41" s="42"/>
      <c r="J41" s="42"/>
      <c r="K41" s="42"/>
      <c r="L41" s="1"/>
      <c r="U41" s="33"/>
      <c r="V41" s="33"/>
      <c r="W41" s="37"/>
      <c r="X41" s="14"/>
      <c r="Y41" s="14"/>
      <c r="Z41" s="15"/>
      <c r="AA41" s="15"/>
      <c r="AB41" s="15"/>
      <c r="AC41" s="15"/>
      <c r="AD41" s="16"/>
      <c r="AE41" s="16"/>
      <c r="AF41" s="16"/>
      <c r="AG41"/>
      <c r="AH41"/>
      <c r="AI41"/>
      <c r="AJ41"/>
      <c r="AK41"/>
      <c r="AL41"/>
      <c r="AM41"/>
      <c r="AN41"/>
    </row>
    <row r="42" spans="1:40" ht="13.5">
      <c r="A42" s="38"/>
      <c r="B42" s="40"/>
      <c r="C42" s="43"/>
      <c r="D42" s="43"/>
      <c r="E42" s="43"/>
      <c r="F42" s="41"/>
      <c r="G42" s="41"/>
      <c r="H42" s="41"/>
      <c r="I42" s="42"/>
      <c r="J42" s="42"/>
      <c r="K42" s="42"/>
      <c r="L42" s="1"/>
      <c r="U42" s="33"/>
      <c r="V42" s="33"/>
      <c r="W42" s="37"/>
      <c r="X42" s="14"/>
      <c r="Y42" s="14"/>
      <c r="Z42" s="15"/>
      <c r="AA42" s="15"/>
      <c r="AB42" s="15"/>
      <c r="AC42" s="15"/>
      <c r="AD42" s="16"/>
      <c r="AE42" s="16"/>
      <c r="AF42" s="16"/>
      <c r="AG42"/>
      <c r="AH42"/>
      <c r="AI42"/>
      <c r="AJ42"/>
      <c r="AK42"/>
      <c r="AL42"/>
      <c r="AM42"/>
      <c r="AN42"/>
    </row>
    <row r="43" spans="1:40" ht="13.5">
      <c r="A43" s="38"/>
      <c r="B43" s="40"/>
      <c r="C43" s="43"/>
      <c r="D43" s="43"/>
      <c r="E43" s="43"/>
      <c r="F43" s="41"/>
      <c r="G43" s="41"/>
      <c r="H43" s="41"/>
      <c r="I43" s="42"/>
      <c r="J43" s="42"/>
      <c r="K43" s="42"/>
      <c r="L43" s="1"/>
      <c r="U43" s="33"/>
      <c r="V43" s="33"/>
      <c r="W43" s="37"/>
      <c r="X43" s="14"/>
      <c r="Y43" s="14"/>
      <c r="Z43" s="15"/>
      <c r="AA43" s="15"/>
      <c r="AB43" s="15"/>
      <c r="AC43" s="15"/>
      <c r="AD43" s="16"/>
      <c r="AE43" s="16"/>
      <c r="AF43" s="16"/>
      <c r="AG43"/>
      <c r="AH43"/>
      <c r="AI43"/>
      <c r="AJ43"/>
      <c r="AK43"/>
      <c r="AL43"/>
      <c r="AM43"/>
      <c r="AN43"/>
    </row>
    <row r="44" spans="1:40" ht="12.75">
      <c r="A44" s="128"/>
      <c r="B44" s="129" t="s">
        <v>100</v>
      </c>
      <c r="C44" s="129"/>
      <c r="D44" s="129"/>
      <c r="E44" s="129"/>
      <c r="F44" s="132"/>
      <c r="G44" s="132"/>
      <c r="H44" s="129" t="str">
        <f>+H19</f>
        <v>DICIEMBRE 2005-2006</v>
      </c>
      <c r="I44" s="132"/>
      <c r="J44" s="128"/>
      <c r="K44" s="128"/>
      <c r="L44" s="1"/>
      <c r="U44" s="33"/>
      <c r="V44" s="33"/>
      <c r="W44" s="37"/>
      <c r="X44" s="14"/>
      <c r="Y44" s="14"/>
      <c r="Z44" s="15"/>
      <c r="AA44" s="15"/>
      <c r="AB44" s="15"/>
      <c r="AC44" s="15"/>
      <c r="AD44" s="16"/>
      <c r="AE44" s="16"/>
      <c r="AF44" s="16"/>
      <c r="AG44"/>
      <c r="AH44"/>
      <c r="AI44"/>
      <c r="AJ44"/>
      <c r="AK44"/>
      <c r="AL44"/>
      <c r="AM44"/>
      <c r="AN44"/>
    </row>
    <row r="45" spans="1:40" ht="13.5">
      <c r="A45" s="44"/>
      <c r="B45" s="45" t="s">
        <v>1</v>
      </c>
      <c r="C45" s="45"/>
      <c r="D45" s="45" t="s">
        <v>2</v>
      </c>
      <c r="E45" s="45"/>
      <c r="F45" s="44"/>
      <c r="G45" s="46" t="s">
        <v>3</v>
      </c>
      <c r="H45" s="44"/>
      <c r="I45" s="44"/>
      <c r="J45" s="46" t="s">
        <v>4</v>
      </c>
      <c r="K45" s="44"/>
      <c r="L45" s="1"/>
      <c r="U45" s="33"/>
      <c r="V45" s="33"/>
      <c r="W45" s="37"/>
      <c r="X45" s="14"/>
      <c r="Y45" s="14"/>
      <c r="Z45" s="15"/>
      <c r="AA45" s="15"/>
      <c r="AB45" s="15"/>
      <c r="AC45" s="15"/>
      <c r="AD45" s="16"/>
      <c r="AE45" s="16"/>
      <c r="AF45" s="16"/>
      <c r="AG45"/>
      <c r="AH45"/>
      <c r="AI45"/>
      <c r="AJ45"/>
      <c r="AK45"/>
      <c r="AL45"/>
      <c r="AM45"/>
      <c r="AN45"/>
    </row>
    <row r="46" spans="1:40" ht="13.5">
      <c r="A46" s="44" t="s">
        <v>34</v>
      </c>
      <c r="B46" s="45" t="s">
        <v>5</v>
      </c>
      <c r="C46" s="45"/>
      <c r="D46" s="45" t="s">
        <v>6</v>
      </c>
      <c r="E46" s="45"/>
      <c r="F46" s="47" t="s">
        <v>7</v>
      </c>
      <c r="G46" s="47" t="s">
        <v>8</v>
      </c>
      <c r="H46" s="47" t="s">
        <v>9</v>
      </c>
      <c r="I46" s="47" t="s">
        <v>2</v>
      </c>
      <c r="J46" s="47" t="s">
        <v>10</v>
      </c>
      <c r="K46" s="47" t="s">
        <v>11</v>
      </c>
      <c r="L46" s="1"/>
      <c r="U46" s="33"/>
      <c r="V46" s="33"/>
      <c r="W46" s="37"/>
      <c r="X46" s="14"/>
      <c r="Y46" s="14"/>
      <c r="Z46" s="15"/>
      <c r="AA46" s="15"/>
      <c r="AB46" s="15"/>
      <c r="AC46" s="15"/>
      <c r="AD46" s="16"/>
      <c r="AE46" s="16"/>
      <c r="AF46" s="16"/>
      <c r="AG46"/>
      <c r="AH46"/>
      <c r="AI46"/>
      <c r="AJ46"/>
      <c r="AK46"/>
      <c r="AL46"/>
      <c r="AM46"/>
      <c r="AN46"/>
    </row>
    <row r="47" spans="1:40" ht="13.5">
      <c r="A47" s="44"/>
      <c r="B47" s="22">
        <f>+B184</f>
        <v>2005</v>
      </c>
      <c r="C47" s="22">
        <f>+C184</f>
        <v>2006</v>
      </c>
      <c r="D47" s="22">
        <f>+D184</f>
        <v>2005</v>
      </c>
      <c r="E47" s="22">
        <f>+E184</f>
        <v>2006</v>
      </c>
      <c r="F47" s="47"/>
      <c r="G47" s="47" t="s">
        <v>13</v>
      </c>
      <c r="H47" s="47"/>
      <c r="I47" s="47"/>
      <c r="J47" s="47" t="s">
        <v>14</v>
      </c>
      <c r="K47" s="47"/>
      <c r="L47" s="1"/>
      <c r="U47" s="33"/>
      <c r="V47" s="33"/>
      <c r="W47" s="37"/>
      <c r="X47" s="14"/>
      <c r="Y47" s="14"/>
      <c r="Z47" s="15"/>
      <c r="AA47" s="15"/>
      <c r="AB47" s="15"/>
      <c r="AC47" s="15"/>
      <c r="AD47" s="16"/>
      <c r="AE47" s="16"/>
      <c r="AF47" s="16"/>
      <c r="AG47"/>
      <c r="AH47"/>
      <c r="AI47"/>
      <c r="AJ47"/>
      <c r="AK47"/>
      <c r="AL47"/>
      <c r="AM47"/>
      <c r="AN47"/>
    </row>
    <row r="48" spans="1:40" ht="13.5">
      <c r="A48" s="48" t="s">
        <v>35</v>
      </c>
      <c r="B48" s="30">
        <v>689486.3995599996</v>
      </c>
      <c r="C48" s="30">
        <v>743617.5821000001</v>
      </c>
      <c r="D48" s="30">
        <v>162887.22400000028</v>
      </c>
      <c r="E48" s="30">
        <v>156958.57200000025</v>
      </c>
      <c r="F48" s="29">
        <f aca="true" t="shared" si="6" ref="F48:F58">IF(B48=0,100,((C48/B48)-1)*100)</f>
        <v>7.850942756020229</v>
      </c>
      <c r="G48" s="29">
        <f aca="true" t="shared" si="7" ref="G48:G58">IF(D48=0,100,((E48/D48)-1)*100)</f>
        <v>-3.6397280611768723</v>
      </c>
      <c r="H48" s="29">
        <f aca="true" t="shared" si="8" ref="H48:H58">IF(B48=0,1,IF(C48=0,-100,(((D48/B48)/(E48/C48))-1)*100))</f>
        <v>11.924697373718773</v>
      </c>
      <c r="I48" s="30">
        <f aca="true" t="shared" si="9" ref="I48:I57">IF(E48=0,-D48,((E48-D48)*(C48/E48)))</f>
        <v>-28087.98404047882</v>
      </c>
      <c r="J48" s="30">
        <f aca="true" t="shared" si="10" ref="J48:J57">IF(E48=0,-B48,IF(D48=0,0,((C48/E48)-(B48/D48))*D48))</f>
        <v>82219.1665804794</v>
      </c>
      <c r="K48" s="30">
        <f aca="true" t="shared" si="11" ref="K48:K57">IF(I48&gt;0,I48+J48,(C48-B48))</f>
        <v>54131.18254000053</v>
      </c>
      <c r="L48" s="1"/>
      <c r="M48" s="49"/>
      <c r="U48" s="33"/>
      <c r="V48" s="33"/>
      <c r="W48" s="37"/>
      <c r="X48" s="14"/>
      <c r="Y48" s="14"/>
      <c r="Z48" s="15"/>
      <c r="AA48" s="15"/>
      <c r="AB48" s="15"/>
      <c r="AC48" s="15"/>
      <c r="AD48" s="16"/>
      <c r="AE48" s="16"/>
      <c r="AF48" s="16"/>
      <c r="AG48"/>
      <c r="AH48"/>
      <c r="AI48"/>
      <c r="AJ48"/>
      <c r="AK48"/>
      <c r="AL48"/>
      <c r="AM48"/>
      <c r="AN48"/>
    </row>
    <row r="49" spans="1:40" ht="13.5">
      <c r="A49" s="48" t="s">
        <v>36</v>
      </c>
      <c r="B49" s="30">
        <v>245181.09897999975</v>
      </c>
      <c r="C49" s="30">
        <v>324815.7357400006</v>
      </c>
      <c r="D49" s="30">
        <v>42188.136000000035</v>
      </c>
      <c r="E49" s="30">
        <v>47311.69700000001</v>
      </c>
      <c r="F49" s="29">
        <f t="shared" si="6"/>
        <v>32.479924876467315</v>
      </c>
      <c r="G49" s="29">
        <f t="shared" si="7"/>
        <v>12.144554099285099</v>
      </c>
      <c r="H49" s="29">
        <f t="shared" si="8"/>
        <v>18.133177255472145</v>
      </c>
      <c r="I49" s="30">
        <f t="shared" si="9"/>
        <v>35175.51348504291</v>
      </c>
      <c r="J49" s="30">
        <f t="shared" si="10"/>
        <v>44459.123274957965</v>
      </c>
      <c r="K49" s="30">
        <f t="shared" si="11"/>
        <v>79634.63676000087</v>
      </c>
      <c r="L49" s="1"/>
      <c r="M49" s="49"/>
      <c r="U49" s="33"/>
      <c r="V49" s="33"/>
      <c r="W49" s="37"/>
      <c r="X49" s="14"/>
      <c r="Y49" s="14"/>
      <c r="Z49" s="15"/>
      <c r="AA49" s="15"/>
      <c r="AB49" s="15"/>
      <c r="AC49" s="15"/>
      <c r="AD49" s="16"/>
      <c r="AE49" s="16"/>
      <c r="AF49" s="16"/>
      <c r="AG49"/>
      <c r="AH49"/>
      <c r="AI49"/>
      <c r="AJ49"/>
      <c r="AK49"/>
      <c r="AL49"/>
      <c r="AM49"/>
      <c r="AN49"/>
    </row>
    <row r="50" spans="1:40" ht="13.5">
      <c r="A50" s="48" t="s">
        <v>37</v>
      </c>
      <c r="B50" s="30">
        <v>134060.05343000012</v>
      </c>
      <c r="C50" s="30">
        <v>178538.67802000022</v>
      </c>
      <c r="D50" s="30">
        <v>28540.38</v>
      </c>
      <c r="E50" s="30">
        <v>30001.214999999975</v>
      </c>
      <c r="F50" s="29">
        <f t="shared" si="6"/>
        <v>33.17813431517447</v>
      </c>
      <c r="G50" s="29">
        <f t="shared" si="7"/>
        <v>5.118484757385766</v>
      </c>
      <c r="H50" s="29">
        <f t="shared" si="8"/>
        <v>26.69335428735544</v>
      </c>
      <c r="I50" s="30">
        <f t="shared" si="9"/>
        <v>8693.499570112162</v>
      </c>
      <c r="J50" s="30">
        <f t="shared" si="10"/>
        <v>35785.12501988794</v>
      </c>
      <c r="K50" s="30">
        <f t="shared" si="11"/>
        <v>44478.62459000011</v>
      </c>
      <c r="L50" s="1"/>
      <c r="M50" s="49"/>
      <c r="U50" s="33"/>
      <c r="V50" s="33"/>
      <c r="W50" s="37"/>
      <c r="X50" s="14"/>
      <c r="Y50" s="14"/>
      <c r="Z50" s="15"/>
      <c r="AA50" s="15"/>
      <c r="AB50" s="15"/>
      <c r="AC50" s="15"/>
      <c r="AD50" s="16"/>
      <c r="AE50" s="16"/>
      <c r="AF50" s="16"/>
      <c r="AG50"/>
      <c r="AH50"/>
      <c r="AI50"/>
      <c r="AJ50"/>
      <c r="AK50"/>
      <c r="AL50"/>
      <c r="AM50"/>
      <c r="AN50"/>
    </row>
    <row r="51" spans="1:40" ht="13.5">
      <c r="A51" s="48" t="s">
        <v>38</v>
      </c>
      <c r="B51" s="30">
        <v>83135.29135999994</v>
      </c>
      <c r="C51" s="30">
        <v>113583.26070999984</v>
      </c>
      <c r="D51" s="30">
        <v>20349.956000000013</v>
      </c>
      <c r="E51" s="30">
        <v>23548.778000000002</v>
      </c>
      <c r="F51" s="29">
        <f t="shared" si="6"/>
        <v>36.62460172076785</v>
      </c>
      <c r="G51" s="29">
        <f t="shared" si="7"/>
        <v>15.71906101418592</v>
      </c>
      <c r="H51" s="29">
        <f t="shared" si="8"/>
        <v>18.06577112133594</v>
      </c>
      <c r="I51" s="30">
        <f t="shared" si="9"/>
        <v>15428.937891846526</v>
      </c>
      <c r="J51" s="30">
        <f t="shared" si="10"/>
        <v>15019.03145815337</v>
      </c>
      <c r="K51" s="30">
        <f t="shared" si="11"/>
        <v>30447.969349999898</v>
      </c>
      <c r="L51" s="1"/>
      <c r="M51" s="49"/>
      <c r="U51" s="33"/>
      <c r="V51" s="33"/>
      <c r="W51" s="37"/>
      <c r="X51" s="14"/>
      <c r="Y51" s="14"/>
      <c r="Z51" s="15"/>
      <c r="AA51" s="15"/>
      <c r="AB51" s="15"/>
      <c r="AC51" s="15"/>
      <c r="AD51" s="16"/>
      <c r="AE51" s="16"/>
      <c r="AF51" s="16"/>
      <c r="AG51"/>
      <c r="AH51"/>
      <c r="AI51"/>
      <c r="AJ51"/>
      <c r="AK51"/>
      <c r="AL51"/>
      <c r="AM51"/>
      <c r="AN51"/>
    </row>
    <row r="52" spans="1:40" ht="13.5">
      <c r="A52" s="48" t="s">
        <v>39</v>
      </c>
      <c r="B52" s="30">
        <v>69456.08227000003</v>
      </c>
      <c r="C52" s="30">
        <v>84432.48824999991</v>
      </c>
      <c r="D52" s="30">
        <v>23239.349000000027</v>
      </c>
      <c r="E52" s="30">
        <v>28673.13100000001</v>
      </c>
      <c r="F52" s="29">
        <f t="shared" si="6"/>
        <v>21.56241108126624</v>
      </c>
      <c r="G52" s="29">
        <f t="shared" si="7"/>
        <v>23.381816762595097</v>
      </c>
      <c r="H52" s="29">
        <f t="shared" si="8"/>
        <v>-1.4746141117614298</v>
      </c>
      <c r="I52" s="30">
        <f t="shared" si="9"/>
        <v>16000.615170629928</v>
      </c>
      <c r="J52" s="30">
        <f t="shared" si="10"/>
        <v>-1024.2091906300432</v>
      </c>
      <c r="K52" s="30">
        <f t="shared" si="11"/>
        <v>14976.405979999885</v>
      </c>
      <c r="L52" s="1"/>
      <c r="M52" s="49"/>
      <c r="U52" s="33"/>
      <c r="V52" s="33"/>
      <c r="W52" s="37"/>
      <c r="X52" s="14"/>
      <c r="Y52" s="14"/>
      <c r="Z52" s="15"/>
      <c r="AA52" s="15"/>
      <c r="AB52" s="15"/>
      <c r="AC52" s="15"/>
      <c r="AD52" s="16"/>
      <c r="AE52" s="16"/>
      <c r="AF52" s="16"/>
      <c r="AG52"/>
      <c r="AH52"/>
      <c r="AI52"/>
      <c r="AJ52"/>
      <c r="AK52"/>
      <c r="AL52"/>
      <c r="AM52"/>
      <c r="AN52"/>
    </row>
    <row r="53" spans="1:40" ht="13.5">
      <c r="A53" s="48" t="s">
        <v>40</v>
      </c>
      <c r="B53" s="30">
        <v>44241.26390999996</v>
      </c>
      <c r="C53" s="30">
        <v>60031.14038000004</v>
      </c>
      <c r="D53" s="30">
        <v>18156.696999999993</v>
      </c>
      <c r="E53" s="30">
        <v>22418.496000000003</v>
      </c>
      <c r="F53" s="29">
        <f t="shared" si="6"/>
        <v>35.690382856424364</v>
      </c>
      <c r="G53" s="29">
        <f t="shared" si="7"/>
        <v>23.472325390460668</v>
      </c>
      <c r="H53" s="29">
        <f t="shared" si="8"/>
        <v>9.89538135555974</v>
      </c>
      <c r="I53" s="30">
        <f t="shared" si="9"/>
        <v>11412.034689585973</v>
      </c>
      <c r="J53" s="30">
        <f t="shared" si="10"/>
        <v>4377.841780414112</v>
      </c>
      <c r="K53" s="30">
        <f t="shared" si="11"/>
        <v>15789.876470000085</v>
      </c>
      <c r="L53" s="1"/>
      <c r="M53" s="49"/>
      <c r="U53" s="33"/>
      <c r="V53" s="33"/>
      <c r="W53" s="37"/>
      <c r="X53" s="14"/>
      <c r="Y53" s="14"/>
      <c r="Z53" s="15"/>
      <c r="AA53" s="15"/>
      <c r="AB53" s="15"/>
      <c r="AC53" s="15"/>
      <c r="AD53" s="16"/>
      <c r="AE53" s="16"/>
      <c r="AF53" s="16"/>
      <c r="AG53"/>
      <c r="AH53"/>
      <c r="AI53"/>
      <c r="AJ53"/>
      <c r="AK53"/>
      <c r="AL53"/>
      <c r="AM53"/>
      <c r="AN53"/>
    </row>
    <row r="54" spans="1:40" ht="13.5">
      <c r="A54" s="48" t="s">
        <v>41</v>
      </c>
      <c r="B54" s="30">
        <v>27326.41475</v>
      </c>
      <c r="C54" s="30">
        <v>59104.627960000005</v>
      </c>
      <c r="D54" s="30">
        <v>15499.509000000005</v>
      </c>
      <c r="E54" s="30">
        <v>21060.594999999994</v>
      </c>
      <c r="F54" s="29">
        <f t="shared" si="6"/>
        <v>116.29119114500743</v>
      </c>
      <c r="G54" s="29">
        <f t="shared" si="7"/>
        <v>35.879110751185635</v>
      </c>
      <c r="H54" s="29">
        <f t="shared" si="8"/>
        <v>59.179133532208624</v>
      </c>
      <c r="I54" s="30">
        <f t="shared" si="9"/>
        <v>15606.677735532354</v>
      </c>
      <c r="J54" s="30">
        <f t="shared" si="10"/>
        <v>16171.535474467653</v>
      </c>
      <c r="K54" s="30">
        <f t="shared" si="11"/>
        <v>31778.21321000001</v>
      </c>
      <c r="L54" s="1"/>
      <c r="M54" s="49"/>
      <c r="U54" s="33"/>
      <c r="V54" s="33"/>
      <c r="W54" s="37"/>
      <c r="X54" s="14"/>
      <c r="Y54" s="14"/>
      <c r="Z54" s="15"/>
      <c r="AA54" s="15"/>
      <c r="AB54" s="15"/>
      <c r="AC54" s="15"/>
      <c r="AD54" s="16"/>
      <c r="AE54" s="16"/>
      <c r="AF54" s="16"/>
      <c r="AG54"/>
      <c r="AH54"/>
      <c r="AI54"/>
      <c r="AJ54"/>
      <c r="AK54"/>
      <c r="AL54"/>
      <c r="AM54"/>
      <c r="AN54"/>
    </row>
    <row r="55" spans="1:40" ht="13.5">
      <c r="A55" s="48" t="s">
        <v>42</v>
      </c>
      <c r="B55" s="30">
        <v>23964.640720000003</v>
      </c>
      <c r="C55" s="30">
        <v>44215.565440000006</v>
      </c>
      <c r="D55" s="30">
        <v>58490.98</v>
      </c>
      <c r="E55" s="30">
        <v>77575.28</v>
      </c>
      <c r="F55" s="29">
        <f t="shared" si="6"/>
        <v>84.50335207028299</v>
      </c>
      <c r="G55" s="29">
        <f t="shared" si="7"/>
        <v>32.62776585381197</v>
      </c>
      <c r="H55" s="29">
        <f t="shared" si="8"/>
        <v>39.11366966224139</v>
      </c>
      <c r="I55" s="30">
        <f t="shared" si="9"/>
        <v>10877.474313036215</v>
      </c>
      <c r="J55" s="30">
        <f t="shared" si="10"/>
        <v>9373.45040696379</v>
      </c>
      <c r="K55" s="30">
        <f t="shared" si="11"/>
        <v>20250.924720000003</v>
      </c>
      <c r="L55" s="1"/>
      <c r="M55" s="49"/>
      <c r="U55" s="33"/>
      <c r="V55" s="33"/>
      <c r="W55" s="37"/>
      <c r="X55" s="14"/>
      <c r="Y55" s="14"/>
      <c r="Z55" s="15"/>
      <c r="AA55" s="15"/>
      <c r="AB55" s="15"/>
      <c r="AC55" s="15"/>
      <c r="AD55" s="16"/>
      <c r="AE55" s="16"/>
      <c r="AF55" s="16"/>
      <c r="AG55"/>
      <c r="AH55"/>
      <c r="AI55"/>
      <c r="AJ55"/>
      <c r="AK55"/>
      <c r="AL55"/>
      <c r="AM55"/>
      <c r="AN55"/>
    </row>
    <row r="56" spans="1:40" ht="13.5">
      <c r="A56" s="48" t="s">
        <v>43</v>
      </c>
      <c r="B56" s="30">
        <v>22924.014479999994</v>
      </c>
      <c r="C56" s="30">
        <v>40826.25914999998</v>
      </c>
      <c r="D56" s="30">
        <v>11247.344</v>
      </c>
      <c r="E56" s="30">
        <v>11512.76</v>
      </c>
      <c r="F56" s="29">
        <f t="shared" si="6"/>
        <v>78.09384645790887</v>
      </c>
      <c r="G56" s="29">
        <f t="shared" si="7"/>
        <v>2.3598104583624435</v>
      </c>
      <c r="H56" s="29">
        <f t="shared" si="8"/>
        <v>73.98805806733418</v>
      </c>
      <c r="I56" s="30">
        <f t="shared" si="9"/>
        <v>941.2115251734979</v>
      </c>
      <c r="J56" s="30">
        <f t="shared" si="10"/>
        <v>16961.033144826488</v>
      </c>
      <c r="K56" s="30">
        <f t="shared" si="11"/>
        <v>17902.244669999985</v>
      </c>
      <c r="L56" s="1"/>
      <c r="M56" s="49"/>
      <c r="U56" s="33"/>
      <c r="V56" s="33"/>
      <c r="W56" s="37"/>
      <c r="X56" s="14"/>
      <c r="Y56" s="14"/>
      <c r="Z56" s="15"/>
      <c r="AA56" s="15"/>
      <c r="AB56" s="15"/>
      <c r="AC56" s="15"/>
      <c r="AD56" s="16"/>
      <c r="AE56" s="16"/>
      <c r="AF56" s="16"/>
      <c r="AG56"/>
      <c r="AH56"/>
      <c r="AI56"/>
      <c r="AJ56"/>
      <c r="AK56"/>
      <c r="AL56"/>
      <c r="AM56"/>
      <c r="AN56"/>
    </row>
    <row r="57" spans="1:40" ht="13.5">
      <c r="A57" s="50" t="s">
        <v>33</v>
      </c>
      <c r="B57" s="30">
        <f>+B58-SUM(B48:B56)</f>
        <v>330427.88482000027</v>
      </c>
      <c r="C57" s="30">
        <f>+C58-SUM(C48:C56)</f>
        <v>400721.89511999954</v>
      </c>
      <c r="D57" s="30">
        <f>+D58-SUM(D48:D56)</f>
        <v>163825.40000000037</v>
      </c>
      <c r="E57" s="30">
        <f>+E58-SUM(E48:E56)</f>
        <v>133319.8559999998</v>
      </c>
      <c r="F57" s="29">
        <f t="shared" si="6"/>
        <v>21.27363141227978</v>
      </c>
      <c r="G57" s="29">
        <f t="shared" si="7"/>
        <v>-18.62076576648096</v>
      </c>
      <c r="H57" s="29">
        <f t="shared" si="8"/>
        <v>49.0228220436225</v>
      </c>
      <c r="I57" s="30">
        <f t="shared" si="9"/>
        <v>-91691.0636578154</v>
      </c>
      <c r="J57" s="30">
        <f t="shared" si="10"/>
        <v>161985.0739578147</v>
      </c>
      <c r="K57" s="30">
        <f t="shared" si="11"/>
        <v>70294.01029999927</v>
      </c>
      <c r="L57" s="1"/>
      <c r="M57" s="49"/>
      <c r="U57" s="33"/>
      <c r="V57" s="33"/>
      <c r="W57" s="37"/>
      <c r="X57" s="14"/>
      <c r="Y57" s="14"/>
      <c r="Z57" s="15"/>
      <c r="AA57" s="15"/>
      <c r="AB57" s="15"/>
      <c r="AC57" s="15"/>
      <c r="AD57" s="16"/>
      <c r="AE57" s="16"/>
      <c r="AF57" s="16"/>
      <c r="AG57"/>
      <c r="AH57"/>
      <c r="AI57"/>
      <c r="AJ57"/>
      <c r="AK57"/>
      <c r="AL57"/>
      <c r="AM57"/>
      <c r="AN57"/>
    </row>
    <row r="58" spans="1:40" ht="13.5">
      <c r="A58" s="35" t="s">
        <v>32</v>
      </c>
      <c r="B58" s="30">
        <v>1670203.1442799997</v>
      </c>
      <c r="C58" s="30">
        <v>2049887.2328700002</v>
      </c>
      <c r="D58" s="30">
        <v>544424.9750000007</v>
      </c>
      <c r="E58" s="30">
        <v>552380.38</v>
      </c>
      <c r="F58" s="29">
        <f t="shared" si="6"/>
        <v>22.73280887359823</v>
      </c>
      <c r="G58" s="29">
        <f t="shared" si="7"/>
        <v>1.4612490913002985</v>
      </c>
      <c r="H58" s="29">
        <f t="shared" si="8"/>
        <v>20.965205901572006</v>
      </c>
      <c r="I58" s="30">
        <f>SUM(I48:I57)</f>
        <v>-5643.083317334647</v>
      </c>
      <c r="J58" s="30">
        <f>SUM(J48:J57)</f>
        <v>385327.17190733535</v>
      </c>
      <c r="K58" s="30">
        <f>SUM(K48:K57)</f>
        <v>379684.08859000064</v>
      </c>
      <c r="L58" s="1"/>
      <c r="M58" s="49"/>
      <c r="U58" s="33"/>
      <c r="V58" s="33"/>
      <c r="W58" s="37"/>
      <c r="X58" s="14"/>
      <c r="Y58" s="14"/>
      <c r="Z58" s="15"/>
      <c r="AA58" s="15"/>
      <c r="AB58" s="15"/>
      <c r="AC58" s="15"/>
      <c r="AD58" s="16"/>
      <c r="AE58" s="16"/>
      <c r="AF58" s="16"/>
      <c r="AG58"/>
      <c r="AH58"/>
      <c r="AI58"/>
      <c r="AJ58"/>
      <c r="AK58"/>
      <c r="AL58"/>
      <c r="AM58"/>
      <c r="AN58"/>
    </row>
    <row r="59" spans="12:40" ht="12.75">
      <c r="L59" s="1"/>
      <c r="V59" s="33"/>
      <c r="W59" s="37"/>
      <c r="X59" s="14"/>
      <c r="Y59" s="14"/>
      <c r="Z59" s="15"/>
      <c r="AA59" s="15"/>
      <c r="AB59" s="15"/>
      <c r="AC59" s="15"/>
      <c r="AD59" s="16"/>
      <c r="AE59" s="16"/>
      <c r="AF59" s="16"/>
      <c r="AG59"/>
      <c r="AH59"/>
      <c r="AI59"/>
      <c r="AJ59"/>
      <c r="AK59"/>
      <c r="AL59"/>
      <c r="AM59"/>
      <c r="AN59"/>
    </row>
    <row r="60" spans="12:22" ht="13.5">
      <c r="L60" s="42"/>
      <c r="N60" s="51"/>
      <c r="O60" s="51"/>
      <c r="P60" s="52"/>
      <c r="Q60" s="52"/>
      <c r="T60" s="33"/>
      <c r="U60" s="33"/>
      <c r="V60" s="33"/>
    </row>
    <row r="61" spans="1:22" ht="13.5">
      <c r="A61" s="133"/>
      <c r="B61" s="129" t="s">
        <v>101</v>
      </c>
      <c r="C61" s="134"/>
      <c r="D61" s="134"/>
      <c r="E61" s="134"/>
      <c r="F61" s="128"/>
      <c r="G61" s="128"/>
      <c r="H61" s="128"/>
      <c r="I61" s="128"/>
      <c r="J61" s="129" t="str">
        <f>+H19</f>
        <v>DICIEMBRE 2005-2006</v>
      </c>
      <c r="K61" s="128"/>
      <c r="L61" s="42"/>
      <c r="N61" s="51"/>
      <c r="O61" s="51"/>
      <c r="P61" s="52"/>
      <c r="Q61" s="52"/>
      <c r="T61" s="33"/>
      <c r="U61" s="33"/>
      <c r="V61" s="33"/>
    </row>
    <row r="62" spans="1:22" ht="13.5">
      <c r="A62" s="53"/>
      <c r="B62" s="45" t="s">
        <v>1</v>
      </c>
      <c r="C62" s="45"/>
      <c r="D62" s="45" t="s">
        <v>2</v>
      </c>
      <c r="E62" s="45"/>
      <c r="F62" s="44"/>
      <c r="G62" s="46" t="s">
        <v>3</v>
      </c>
      <c r="H62" s="44"/>
      <c r="I62" s="44"/>
      <c r="J62" s="46" t="s">
        <v>4</v>
      </c>
      <c r="K62" s="44"/>
      <c r="L62" s="42"/>
      <c r="N62" s="51"/>
      <c r="O62" s="51"/>
      <c r="P62" s="52"/>
      <c r="Q62" s="52"/>
      <c r="T62" s="33"/>
      <c r="U62" s="33"/>
      <c r="V62" s="33"/>
    </row>
    <row r="63" spans="1:22" ht="13.5">
      <c r="A63" s="54" t="s">
        <v>34</v>
      </c>
      <c r="B63" s="45" t="s">
        <v>5</v>
      </c>
      <c r="C63" s="45"/>
      <c r="D63" s="45" t="s">
        <v>6</v>
      </c>
      <c r="E63" s="45"/>
      <c r="F63" s="47" t="s">
        <v>7</v>
      </c>
      <c r="G63" s="47" t="s">
        <v>8</v>
      </c>
      <c r="H63" s="47" t="s">
        <v>9</v>
      </c>
      <c r="I63" s="47" t="s">
        <v>2</v>
      </c>
      <c r="J63" s="47" t="s">
        <v>10</v>
      </c>
      <c r="K63" s="47" t="s">
        <v>11</v>
      </c>
      <c r="L63" s="42"/>
      <c r="N63" s="51"/>
      <c r="O63" s="51"/>
      <c r="P63" s="52"/>
      <c r="Q63" s="52"/>
      <c r="T63" s="33"/>
      <c r="U63" s="33"/>
      <c r="V63" s="33"/>
    </row>
    <row r="64" spans="1:22" ht="13.5">
      <c r="A64" s="55"/>
      <c r="B64" s="22">
        <f>+B147</f>
        <v>2005</v>
      </c>
      <c r="C64" s="22">
        <f>+C147</f>
        <v>2006</v>
      </c>
      <c r="D64" s="22">
        <f>+D147</f>
        <v>2005</v>
      </c>
      <c r="E64" s="22">
        <f>+E147</f>
        <v>2006</v>
      </c>
      <c r="F64" s="47"/>
      <c r="G64" s="47" t="s">
        <v>13</v>
      </c>
      <c r="H64" s="47"/>
      <c r="I64" s="47"/>
      <c r="J64" s="47" t="s">
        <v>14</v>
      </c>
      <c r="K64" s="47"/>
      <c r="L64" s="42"/>
      <c r="N64" s="51"/>
      <c r="O64" s="51"/>
      <c r="P64" s="52"/>
      <c r="Q64" s="52"/>
      <c r="T64" s="33"/>
      <c r="U64" s="33"/>
      <c r="V64" s="33"/>
    </row>
    <row r="65" spans="1:22" ht="13.5">
      <c r="A65" s="56" t="s">
        <v>36</v>
      </c>
      <c r="B65" s="30">
        <v>425982.38356000016</v>
      </c>
      <c r="C65" s="30">
        <v>522671.37967</v>
      </c>
      <c r="D65" s="30">
        <v>86748.45699999988</v>
      </c>
      <c r="E65" s="30">
        <v>72174.855</v>
      </c>
      <c r="F65" s="29">
        <f aca="true" t="shared" si="12" ref="F65:F75">IF(B65=0,100,((C65/B65)-1)*100)</f>
        <v>22.69788607264813</v>
      </c>
      <c r="G65" s="29">
        <f aca="true" t="shared" si="13" ref="G65:G75">IF(D65=0,100,((E65/D65)-1)*100)</f>
        <v>-16.799840024820156</v>
      </c>
      <c r="H65" s="29">
        <f aca="true" t="shared" si="14" ref="H65:H75">IF(B65=0,1,IF(C65=0,-100,(((D65/B65)/(E65/C65))-1)*100))</f>
        <v>47.47313720220152</v>
      </c>
      <c r="I65" s="30">
        <f aca="true" t="shared" si="15" ref="I65:I74">IF(E65=0,-D65,((E65-D65)*(C65/E65)))</f>
        <v>-105538.20529464743</v>
      </c>
      <c r="J65" s="30">
        <f aca="true" t="shared" si="16" ref="J65:J74">IF(E65=0,-B65,IF(D65=0,0,((C65/E65)-(B65/D65))*D65))</f>
        <v>202227.2014046473</v>
      </c>
      <c r="K65" s="30">
        <f aca="true" t="shared" si="17" ref="K65:K74">IF(I65&gt;0,I65+J65,(C65-B65))</f>
        <v>96688.99610999983</v>
      </c>
      <c r="L65" s="42"/>
      <c r="N65" s="51"/>
      <c r="O65" s="51"/>
      <c r="P65" s="52"/>
      <c r="Q65" s="52"/>
      <c r="T65" s="33"/>
      <c r="U65" s="33"/>
      <c r="V65" s="33"/>
    </row>
    <row r="66" spans="1:22" ht="13.5">
      <c r="A66" s="56" t="s">
        <v>44</v>
      </c>
      <c r="B66" s="30">
        <v>32469.95747999999</v>
      </c>
      <c r="C66" s="30">
        <v>57497.47233</v>
      </c>
      <c r="D66" s="30">
        <v>10466.389000000003</v>
      </c>
      <c r="E66" s="30">
        <v>11926.766000000001</v>
      </c>
      <c r="F66" s="29">
        <f t="shared" si="12"/>
        <v>77.0789886787373</v>
      </c>
      <c r="G66" s="29">
        <f t="shared" si="13"/>
        <v>13.953016651683757</v>
      </c>
      <c r="H66" s="29">
        <f t="shared" si="14"/>
        <v>55.39649048520454</v>
      </c>
      <c r="I66" s="30">
        <f t="shared" si="15"/>
        <v>7040.297944041857</v>
      </c>
      <c r="J66" s="30">
        <f t="shared" si="16"/>
        <v>17987.216905958154</v>
      </c>
      <c r="K66" s="30">
        <f t="shared" si="17"/>
        <v>25027.51485000001</v>
      </c>
      <c r="L66" s="42"/>
      <c r="N66" s="51"/>
      <c r="O66" s="51"/>
      <c r="P66" s="52"/>
      <c r="Q66" s="52"/>
      <c r="T66" s="33"/>
      <c r="U66" s="33"/>
      <c r="V66" s="33"/>
    </row>
    <row r="67" spans="1:22" ht="13.5">
      <c r="A67" s="56" t="s">
        <v>39</v>
      </c>
      <c r="B67" s="30">
        <v>36254.19426999998</v>
      </c>
      <c r="C67" s="30">
        <v>35674.46832999996</v>
      </c>
      <c r="D67" s="30">
        <v>12766.82900000002</v>
      </c>
      <c r="E67" s="30">
        <v>11193.07</v>
      </c>
      <c r="F67" s="29">
        <f t="shared" si="12"/>
        <v>-1.5990589548965262</v>
      </c>
      <c r="G67" s="29">
        <f t="shared" si="13"/>
        <v>-12.326937252782333</v>
      </c>
      <c r="H67" s="29">
        <f t="shared" si="14"/>
        <v>12.236230789400881</v>
      </c>
      <c r="I67" s="30">
        <f t="shared" si="15"/>
        <v>-5015.872821714965</v>
      </c>
      <c r="J67" s="30">
        <f t="shared" si="16"/>
        <v>4436.146881714949</v>
      </c>
      <c r="K67" s="30">
        <f t="shared" si="17"/>
        <v>-579.7259400000185</v>
      </c>
      <c r="L67" s="42"/>
      <c r="N67" s="51"/>
      <c r="O67" s="51"/>
      <c r="P67" s="52"/>
      <c r="Q67" s="52"/>
      <c r="T67" s="33"/>
      <c r="U67" s="33"/>
      <c r="V67" s="33"/>
    </row>
    <row r="68" spans="1:22" ht="13.5">
      <c r="A68" s="56" t="s">
        <v>35</v>
      </c>
      <c r="B68" s="30">
        <v>13527.30457</v>
      </c>
      <c r="C68" s="30">
        <v>10306.665560000005</v>
      </c>
      <c r="D68" s="30">
        <v>730.599000000001</v>
      </c>
      <c r="E68" s="30">
        <v>455.5739999999999</v>
      </c>
      <c r="F68" s="29">
        <f t="shared" si="12"/>
        <v>-23.808431260892316</v>
      </c>
      <c r="G68" s="29">
        <f t="shared" si="13"/>
        <v>-37.64376901693004</v>
      </c>
      <c r="H68" s="29">
        <f t="shared" si="14"/>
        <v>22.18757859145477</v>
      </c>
      <c r="I68" s="30">
        <f t="shared" si="15"/>
        <v>-6222.020342774199</v>
      </c>
      <c r="J68" s="30">
        <f t="shared" si="16"/>
        <v>3001.381332774205</v>
      </c>
      <c r="K68" s="30">
        <f t="shared" si="17"/>
        <v>-3220.6390099999953</v>
      </c>
      <c r="L68" s="42"/>
      <c r="N68" s="51"/>
      <c r="O68" s="51"/>
      <c r="P68" s="52"/>
      <c r="Q68" s="52"/>
      <c r="T68" s="33"/>
      <c r="U68" s="33"/>
      <c r="V68" s="33"/>
    </row>
    <row r="69" spans="1:22" ht="13.5">
      <c r="A69" s="56" t="s">
        <v>45</v>
      </c>
      <c r="B69" s="30">
        <v>6103.262680000002</v>
      </c>
      <c r="C69" s="30">
        <v>9996.28073</v>
      </c>
      <c r="D69" s="30">
        <v>1892.541</v>
      </c>
      <c r="E69" s="30">
        <v>2076.16</v>
      </c>
      <c r="F69" s="29">
        <f t="shared" si="12"/>
        <v>63.785851176898674</v>
      </c>
      <c r="G69" s="29">
        <f t="shared" si="13"/>
        <v>9.702246873383459</v>
      </c>
      <c r="H69" s="29">
        <f t="shared" si="14"/>
        <v>49.30036151942963</v>
      </c>
      <c r="I69" s="30">
        <f t="shared" si="15"/>
        <v>884.0874842795688</v>
      </c>
      <c r="J69" s="30">
        <f t="shared" si="16"/>
        <v>3008.930565720431</v>
      </c>
      <c r="K69" s="30">
        <f t="shared" si="17"/>
        <v>3893.0180499999997</v>
      </c>
      <c r="L69" s="42"/>
      <c r="N69" s="51"/>
      <c r="O69" s="51"/>
      <c r="P69" s="52"/>
      <c r="Q69" s="52"/>
      <c r="T69" s="33"/>
      <c r="U69" s="33"/>
      <c r="V69" s="33"/>
    </row>
    <row r="70" spans="1:22" ht="13.5">
      <c r="A70" s="56" t="s">
        <v>38</v>
      </c>
      <c r="B70" s="30">
        <v>4470.368919999999</v>
      </c>
      <c r="C70" s="30">
        <v>5814.5986399999965</v>
      </c>
      <c r="D70" s="30">
        <v>583.9209999999998</v>
      </c>
      <c r="E70" s="30">
        <v>696.0810000000001</v>
      </c>
      <c r="F70" s="29">
        <f t="shared" si="12"/>
        <v>30.06977151228043</v>
      </c>
      <c r="G70" s="29">
        <f t="shared" si="13"/>
        <v>19.20807780504561</v>
      </c>
      <c r="H70" s="29">
        <f t="shared" si="14"/>
        <v>9.11154169015138</v>
      </c>
      <c r="I70" s="30">
        <f t="shared" si="15"/>
        <v>936.9101921506281</v>
      </c>
      <c r="J70" s="30">
        <f t="shared" si="16"/>
        <v>407.3195278493699</v>
      </c>
      <c r="K70" s="30">
        <f t="shared" si="17"/>
        <v>1344.229719999998</v>
      </c>
      <c r="L70" s="42"/>
      <c r="N70" s="51"/>
      <c r="O70" s="51"/>
      <c r="P70" s="52"/>
      <c r="Q70" s="52"/>
      <c r="T70" s="33"/>
      <c r="U70" s="33"/>
      <c r="V70" s="33"/>
    </row>
    <row r="71" spans="1:22" ht="13.5">
      <c r="A71" s="56" t="s">
        <v>46</v>
      </c>
      <c r="B71" s="30">
        <v>5822.540879999996</v>
      </c>
      <c r="C71" s="30">
        <v>4320.701389999999</v>
      </c>
      <c r="D71" s="30">
        <v>10551.33499999999</v>
      </c>
      <c r="E71" s="30">
        <v>5927.971999999999</v>
      </c>
      <c r="F71" s="29">
        <f t="shared" si="12"/>
        <v>-25.79354135852796</v>
      </c>
      <c r="G71" s="29">
        <f t="shared" si="13"/>
        <v>-43.81780125453315</v>
      </c>
      <c r="H71" s="29">
        <f t="shared" si="14"/>
        <v>32.08179868086689</v>
      </c>
      <c r="I71" s="30">
        <f t="shared" si="15"/>
        <v>-3369.8153332327706</v>
      </c>
      <c r="J71" s="30">
        <f t="shared" si="16"/>
        <v>1867.9758432327742</v>
      </c>
      <c r="K71" s="30">
        <f t="shared" si="17"/>
        <v>-1501.8394899999967</v>
      </c>
      <c r="L71" s="42"/>
      <c r="N71" s="51"/>
      <c r="O71" s="51"/>
      <c r="P71" s="52"/>
      <c r="Q71" s="52"/>
      <c r="T71" s="33"/>
      <c r="U71" s="33"/>
      <c r="V71" s="33"/>
    </row>
    <row r="72" spans="1:22" ht="13.5">
      <c r="A72" s="56" t="s">
        <v>47</v>
      </c>
      <c r="B72" s="30">
        <v>3401.6480700000006</v>
      </c>
      <c r="C72" s="30">
        <v>4256.780199999999</v>
      </c>
      <c r="D72" s="30">
        <v>1227.9260000000004</v>
      </c>
      <c r="E72" s="30">
        <v>600.5980000000001</v>
      </c>
      <c r="F72" s="29">
        <f t="shared" si="12"/>
        <v>25.138759577794833</v>
      </c>
      <c r="G72" s="29">
        <f t="shared" si="13"/>
        <v>-51.08842063772574</v>
      </c>
      <c r="H72" s="29">
        <f t="shared" si="14"/>
        <v>155.84690007846072</v>
      </c>
      <c r="I72" s="30">
        <f t="shared" si="15"/>
        <v>-4446.230938673789</v>
      </c>
      <c r="J72" s="30">
        <f t="shared" si="16"/>
        <v>5301.363068673788</v>
      </c>
      <c r="K72" s="30">
        <f t="shared" si="17"/>
        <v>855.1321299999986</v>
      </c>
      <c r="L72" s="42"/>
      <c r="N72" s="51"/>
      <c r="O72" s="51"/>
      <c r="P72" s="52"/>
      <c r="Q72" s="52"/>
      <c r="T72" s="33"/>
      <c r="U72" s="33"/>
      <c r="V72" s="33"/>
    </row>
    <row r="73" spans="1:22" ht="13.5">
      <c r="A73" s="56" t="s">
        <v>48</v>
      </c>
      <c r="B73" s="30">
        <v>1273.4369699999995</v>
      </c>
      <c r="C73" s="30">
        <v>2112.36618</v>
      </c>
      <c r="D73" s="30">
        <v>300.77799999999996</v>
      </c>
      <c r="E73" s="30">
        <v>366.6</v>
      </c>
      <c r="F73" s="29">
        <f t="shared" si="12"/>
        <v>65.87913102601387</v>
      </c>
      <c r="G73" s="29">
        <f t="shared" si="13"/>
        <v>21.88391438203594</v>
      </c>
      <c r="H73" s="29">
        <f t="shared" si="14"/>
        <v>36.09599910458916</v>
      </c>
      <c r="I73" s="30">
        <f t="shared" si="15"/>
        <v>379.2694127112933</v>
      </c>
      <c r="J73" s="30">
        <f t="shared" si="16"/>
        <v>459.65979728870724</v>
      </c>
      <c r="K73" s="30">
        <f t="shared" si="17"/>
        <v>838.9292100000005</v>
      </c>
      <c r="L73" s="42"/>
      <c r="N73" s="51"/>
      <c r="O73" s="51"/>
      <c r="P73" s="52"/>
      <c r="Q73" s="52"/>
      <c r="T73" s="33"/>
      <c r="U73" s="33"/>
      <c r="V73" s="33"/>
    </row>
    <row r="74" spans="1:22" ht="13.5">
      <c r="A74" s="57" t="s">
        <v>33</v>
      </c>
      <c r="B74" s="30">
        <f>+B75-SUM(B65:B73)</f>
        <v>4821.506289999699</v>
      </c>
      <c r="C74" s="30">
        <f>+C75-SUM(C65:C73)</f>
        <v>4535.666309999884</v>
      </c>
      <c r="D74" s="30">
        <f>+D75-SUM(D65:D73)</f>
        <v>876.4070000000065</v>
      </c>
      <c r="E74" s="30">
        <f>+E75-SUM(E65:E73)</f>
        <v>619.945000000007</v>
      </c>
      <c r="F74" s="29">
        <f t="shared" si="12"/>
        <v>-5.9284373556180325</v>
      </c>
      <c r="G74" s="29">
        <f t="shared" si="13"/>
        <v>-29.262888133024678</v>
      </c>
      <c r="H74" s="29">
        <f t="shared" si="14"/>
        <v>32.987565029921285</v>
      </c>
      <c r="I74" s="30">
        <f t="shared" si="15"/>
        <v>-1876.3375028352114</v>
      </c>
      <c r="J74" s="30">
        <f t="shared" si="16"/>
        <v>1590.4975228353958</v>
      </c>
      <c r="K74" s="30">
        <f t="shared" si="17"/>
        <v>-285.8399799998151</v>
      </c>
      <c r="L74" s="42"/>
      <c r="N74" s="51"/>
      <c r="O74" s="51"/>
      <c r="P74" s="52"/>
      <c r="Q74" s="52"/>
      <c r="T74" s="33"/>
      <c r="U74" s="33"/>
      <c r="V74" s="33"/>
    </row>
    <row r="75" spans="1:22" ht="13.5">
      <c r="A75" s="35" t="s">
        <v>32</v>
      </c>
      <c r="B75" s="30">
        <v>534126.6036899998</v>
      </c>
      <c r="C75" s="30">
        <v>657186.3793399998</v>
      </c>
      <c r="D75" s="30">
        <v>126145.18199999991</v>
      </c>
      <c r="E75" s="30">
        <v>106037.621</v>
      </c>
      <c r="F75" s="29">
        <f t="shared" si="12"/>
        <v>23.03943948866143</v>
      </c>
      <c r="G75" s="29">
        <f t="shared" si="13"/>
        <v>-15.940015053448441</v>
      </c>
      <c r="H75" s="29">
        <f t="shared" si="14"/>
        <v>46.37099871823014</v>
      </c>
      <c r="I75" s="30">
        <f>SUM(I65:I74)</f>
        <v>-117227.91720069501</v>
      </c>
      <c r="J75" s="30">
        <f>SUM(J65:J74)</f>
        <v>240287.69285069508</v>
      </c>
      <c r="K75" s="30">
        <f>SUM(K65:K74)</f>
        <v>123059.77565000001</v>
      </c>
      <c r="L75" s="42"/>
      <c r="N75" s="51"/>
      <c r="O75" s="51"/>
      <c r="P75" s="52"/>
      <c r="Q75" s="52"/>
      <c r="T75" s="33"/>
      <c r="U75" s="33"/>
      <c r="V75" s="33"/>
    </row>
    <row r="76" spans="1:22" ht="13.5">
      <c r="A76" s="58"/>
      <c r="B76" s="59"/>
      <c r="C76" s="59"/>
      <c r="D76" s="59"/>
      <c r="E76" s="59"/>
      <c r="F76" s="60"/>
      <c r="G76" s="60"/>
      <c r="H76" s="60"/>
      <c r="I76" s="59"/>
      <c r="J76" s="59"/>
      <c r="K76" s="59"/>
      <c r="L76" s="42"/>
      <c r="N76" s="51"/>
      <c r="O76" s="51"/>
      <c r="P76" s="52"/>
      <c r="Q76" s="52"/>
      <c r="T76" s="33"/>
      <c r="U76" s="33"/>
      <c r="V76" s="33"/>
    </row>
    <row r="77" spans="1:22" ht="13.5">
      <c r="A77" s="58"/>
      <c r="B77" s="59"/>
      <c r="C77" s="59"/>
      <c r="D77" s="59"/>
      <c r="E77" s="59"/>
      <c r="F77" s="60"/>
      <c r="G77" s="60"/>
      <c r="H77" s="60"/>
      <c r="I77" s="59"/>
      <c r="J77" s="59"/>
      <c r="K77" s="59"/>
      <c r="L77" s="42"/>
      <c r="N77" s="51"/>
      <c r="O77" s="51"/>
      <c r="P77" s="52"/>
      <c r="Q77" s="52"/>
      <c r="T77" s="33"/>
      <c r="U77" s="33"/>
      <c r="V77" s="33"/>
    </row>
    <row r="78" spans="1:22" ht="13.5">
      <c r="A78" s="128"/>
      <c r="B78" s="129" t="s">
        <v>102</v>
      </c>
      <c r="C78" s="134"/>
      <c r="D78" s="134"/>
      <c r="E78" s="134"/>
      <c r="F78" s="128"/>
      <c r="G78" s="128"/>
      <c r="H78" s="128"/>
      <c r="I78" s="129" t="str">
        <f>+H19</f>
        <v>DICIEMBRE 2005-2006</v>
      </c>
      <c r="J78" s="128"/>
      <c r="K78" s="128"/>
      <c r="L78" s="42"/>
      <c r="N78" s="51"/>
      <c r="O78" s="51"/>
      <c r="P78" s="52"/>
      <c r="Q78" s="52"/>
      <c r="T78" s="33"/>
      <c r="U78" s="33"/>
      <c r="V78" s="33"/>
    </row>
    <row r="79" spans="1:22" ht="13.5">
      <c r="A79" s="61"/>
      <c r="B79" s="45" t="s">
        <v>1</v>
      </c>
      <c r="C79" s="45"/>
      <c r="D79" s="45" t="s">
        <v>2</v>
      </c>
      <c r="E79" s="45"/>
      <c r="F79" s="44"/>
      <c r="G79" s="46" t="s">
        <v>3</v>
      </c>
      <c r="H79" s="44"/>
      <c r="I79" s="44"/>
      <c r="J79" s="46" t="s">
        <v>4</v>
      </c>
      <c r="K79" s="44"/>
      <c r="L79" s="42"/>
      <c r="N79" s="51"/>
      <c r="O79" s="51"/>
      <c r="P79" s="52"/>
      <c r="Q79" s="52"/>
      <c r="T79" s="33"/>
      <c r="U79" s="33"/>
      <c r="V79" s="33"/>
    </row>
    <row r="80" spans="1:22" ht="13.5">
      <c r="A80" s="54" t="s">
        <v>34</v>
      </c>
      <c r="B80" s="45" t="s">
        <v>5</v>
      </c>
      <c r="C80" s="45"/>
      <c r="D80" s="45" t="s">
        <v>6</v>
      </c>
      <c r="E80" s="45"/>
      <c r="F80" s="47" t="s">
        <v>7</v>
      </c>
      <c r="G80" s="47" t="s">
        <v>8</v>
      </c>
      <c r="H80" s="47" t="s">
        <v>9</v>
      </c>
      <c r="I80" s="47" t="s">
        <v>2</v>
      </c>
      <c r="J80" s="47" t="s">
        <v>10</v>
      </c>
      <c r="K80" s="47" t="s">
        <v>11</v>
      </c>
      <c r="L80" s="42"/>
      <c r="N80" s="51"/>
      <c r="O80" s="51"/>
      <c r="P80" s="52"/>
      <c r="Q80" s="52"/>
      <c r="T80" s="33"/>
      <c r="U80" s="33"/>
      <c r="V80" s="33"/>
    </row>
    <row r="81" spans="1:22" ht="13.5">
      <c r="A81" s="55"/>
      <c r="B81" s="22">
        <f>+B222</f>
        <v>2005</v>
      </c>
      <c r="C81" s="22">
        <f>+C222</f>
        <v>2006</v>
      </c>
      <c r="D81" s="22">
        <f>+D222</f>
        <v>2005</v>
      </c>
      <c r="E81" s="22">
        <f>+E222</f>
        <v>2006</v>
      </c>
      <c r="F81" s="47"/>
      <c r="G81" s="47" t="s">
        <v>13</v>
      </c>
      <c r="H81" s="47"/>
      <c r="I81" s="47"/>
      <c r="J81" s="47" t="s">
        <v>14</v>
      </c>
      <c r="K81" s="47"/>
      <c r="L81" s="42"/>
      <c r="N81" s="51"/>
      <c r="O81" s="51"/>
      <c r="P81" s="52"/>
      <c r="Q81" s="52"/>
      <c r="T81" s="33"/>
      <c r="U81" s="33"/>
      <c r="V81" s="33"/>
    </row>
    <row r="82" spans="1:22" ht="13.5">
      <c r="A82" s="62" t="s">
        <v>39</v>
      </c>
      <c r="B82" s="63">
        <v>37983.43631000002</v>
      </c>
      <c r="C82" s="64">
        <v>39616.432649999966</v>
      </c>
      <c r="D82" s="64">
        <v>5561.239000000002</v>
      </c>
      <c r="E82" s="64">
        <v>5235.0019999999995</v>
      </c>
      <c r="F82" s="29">
        <f aca="true" t="shared" si="18" ref="F82:F92">IF(B82=0,100,((C82/B82)-1)*100)</f>
        <v>4.2992327673365915</v>
      </c>
      <c r="G82" s="29">
        <f aca="true" t="shared" si="19" ref="G82:G92">IF(D82=0,100,((E82/D82)-1)*100)</f>
        <v>-5.866264693892898</v>
      </c>
      <c r="H82" s="29">
        <f aca="true" t="shared" si="20" ref="H82:H92">IF(B82=0,1,IF(C82=0,-100,(((D82/B82)/(E82/C82))-1)*100))</f>
        <v>10.798995097956121</v>
      </c>
      <c r="I82" s="30">
        <f aca="true" t="shared" si="21" ref="I82:I91">IF(E82=0,-D82,((E82-D82)*(C82/E82)))</f>
        <v>-2468.833085152241</v>
      </c>
      <c r="J82" s="30">
        <f aca="true" t="shared" si="22" ref="J82:J91">IF(E82=0,-B82,IF(D82=0,0,((C82/E82)-(B82/D82))*D82))</f>
        <v>4101.829425152188</v>
      </c>
      <c r="K82" s="30">
        <f aca="true" t="shared" si="23" ref="K82:K91">IF(I82&gt;0,I82+J82,(C82-B82))</f>
        <v>1632.996339999947</v>
      </c>
      <c r="L82" s="42"/>
      <c r="N82" s="51"/>
      <c r="O82" s="51"/>
      <c r="P82" s="52"/>
      <c r="Q82" s="52"/>
      <c r="T82" s="33"/>
      <c r="U82" s="33"/>
      <c r="V82" s="33"/>
    </row>
    <row r="83" spans="1:22" ht="13.5">
      <c r="A83" s="62" t="s">
        <v>36</v>
      </c>
      <c r="B83" s="64">
        <v>29415.036390000005</v>
      </c>
      <c r="C83" s="64">
        <v>31396.948660000013</v>
      </c>
      <c r="D83" s="64">
        <v>11304.286</v>
      </c>
      <c r="E83" s="64">
        <v>10364.501000000007</v>
      </c>
      <c r="F83" s="29">
        <f t="shared" si="18"/>
        <v>6.737752228903515</v>
      </c>
      <c r="G83" s="29">
        <f t="shared" si="19"/>
        <v>-8.313528160911643</v>
      </c>
      <c r="H83" s="29">
        <f t="shared" si="20"/>
        <v>16.416031817900546</v>
      </c>
      <c r="I83" s="30">
        <f t="shared" si="21"/>
        <v>-2846.869463029417</v>
      </c>
      <c r="J83" s="30">
        <f t="shared" si="22"/>
        <v>4828.7817330294265</v>
      </c>
      <c r="K83" s="30">
        <f t="shared" si="23"/>
        <v>1981.912270000008</v>
      </c>
      <c r="L83" s="42"/>
      <c r="N83" s="51"/>
      <c r="O83" s="51"/>
      <c r="P83" s="52"/>
      <c r="Q83" s="52"/>
      <c r="T83" s="33"/>
      <c r="U83" s="33"/>
      <c r="V83" s="33"/>
    </row>
    <row r="84" spans="1:22" ht="13.5">
      <c r="A84" s="62" t="s">
        <v>49</v>
      </c>
      <c r="B84" s="64">
        <v>22620.420259999995</v>
      </c>
      <c r="C84" s="64">
        <v>21591.679550000004</v>
      </c>
      <c r="D84" s="64">
        <v>21772.466</v>
      </c>
      <c r="E84" s="64">
        <v>16531.777</v>
      </c>
      <c r="F84" s="29">
        <f t="shared" si="18"/>
        <v>-4.547840836622862</v>
      </c>
      <c r="G84" s="29">
        <f t="shared" si="19"/>
        <v>-24.07025919801644</v>
      </c>
      <c r="H84" s="29">
        <f t="shared" si="20"/>
        <v>25.71116160175746</v>
      </c>
      <c r="I84" s="30">
        <f t="shared" si="21"/>
        <v>-6844.713518045279</v>
      </c>
      <c r="J84" s="30">
        <f t="shared" si="22"/>
        <v>5815.972808045284</v>
      </c>
      <c r="K84" s="30">
        <f t="shared" si="23"/>
        <v>-1028.740709999991</v>
      </c>
      <c r="L84" s="42"/>
      <c r="N84" s="51"/>
      <c r="O84" s="51"/>
      <c r="P84" s="52"/>
      <c r="Q84" s="52"/>
      <c r="T84" s="33"/>
      <c r="U84" s="33"/>
      <c r="V84" s="33"/>
    </row>
    <row r="85" spans="1:22" ht="13.5">
      <c r="A85" s="62" t="s">
        <v>50</v>
      </c>
      <c r="B85" s="64">
        <v>15844.181920000005</v>
      </c>
      <c r="C85" s="64">
        <v>16231.823569999999</v>
      </c>
      <c r="D85" s="64">
        <v>9246.055000000002</v>
      </c>
      <c r="E85" s="64">
        <v>9246.681000000002</v>
      </c>
      <c r="F85" s="29">
        <f t="shared" si="18"/>
        <v>2.4465867152830167</v>
      </c>
      <c r="G85" s="29">
        <f t="shared" si="19"/>
        <v>0.0067704550751557235</v>
      </c>
      <c r="H85" s="29">
        <f t="shared" si="20"/>
        <v>2.439651084727168</v>
      </c>
      <c r="I85" s="30">
        <f t="shared" si="21"/>
        <v>1.098893922567817</v>
      </c>
      <c r="J85" s="30">
        <f t="shared" si="22"/>
        <v>386.542756077426</v>
      </c>
      <c r="K85" s="30">
        <f t="shared" si="23"/>
        <v>387.64164999999383</v>
      </c>
      <c r="L85" s="42"/>
      <c r="N85" s="51"/>
      <c r="O85" s="51"/>
      <c r="P85" s="52"/>
      <c r="Q85" s="52"/>
      <c r="T85" s="33"/>
      <c r="U85" s="33"/>
      <c r="V85" s="33"/>
    </row>
    <row r="86" spans="1:22" ht="13.5">
      <c r="A86" s="62" t="s">
        <v>45</v>
      </c>
      <c r="B86" s="64">
        <v>8830.47598</v>
      </c>
      <c r="C86" s="64">
        <v>9674.24475</v>
      </c>
      <c r="D86" s="64">
        <v>8371.012999999999</v>
      </c>
      <c r="E86" s="64">
        <v>7364.385000000001</v>
      </c>
      <c r="F86" s="29">
        <f t="shared" si="18"/>
        <v>9.555190138233073</v>
      </c>
      <c r="G86" s="29">
        <f t="shared" si="19"/>
        <v>-12.02516350171715</v>
      </c>
      <c r="H86" s="29">
        <f t="shared" si="20"/>
        <v>24.53014350344538</v>
      </c>
      <c r="I86" s="30">
        <f t="shared" si="21"/>
        <v>-1322.3596599312743</v>
      </c>
      <c r="J86" s="30">
        <f t="shared" si="22"/>
        <v>2166.1284299312742</v>
      </c>
      <c r="K86" s="30">
        <f t="shared" si="23"/>
        <v>843.7687700000006</v>
      </c>
      <c r="L86" s="42"/>
      <c r="N86" s="51"/>
      <c r="O86" s="51"/>
      <c r="P86" s="52"/>
      <c r="Q86" s="52"/>
      <c r="T86" s="33"/>
      <c r="U86" s="33"/>
      <c r="V86" s="33"/>
    </row>
    <row r="87" spans="1:22" ht="13.5">
      <c r="A87" s="62" t="s">
        <v>51</v>
      </c>
      <c r="B87" s="64">
        <v>5598.798080000001</v>
      </c>
      <c r="C87" s="64">
        <v>6885.251630000001</v>
      </c>
      <c r="D87" s="64">
        <v>718.9510000000001</v>
      </c>
      <c r="E87" s="64">
        <v>1127.8480000000002</v>
      </c>
      <c r="F87" s="29">
        <f t="shared" si="18"/>
        <v>22.977316410024894</v>
      </c>
      <c r="G87" s="29">
        <f t="shared" si="19"/>
        <v>56.874112422126124</v>
      </c>
      <c r="H87" s="29">
        <f t="shared" si="20"/>
        <v>-21.607641623424612</v>
      </c>
      <c r="I87" s="30">
        <f t="shared" si="21"/>
        <v>2496.2217743455767</v>
      </c>
      <c r="J87" s="30">
        <f t="shared" si="22"/>
        <v>-1209.7682243455774</v>
      </c>
      <c r="K87" s="30">
        <f t="shared" si="23"/>
        <v>1286.4535499999993</v>
      </c>
      <c r="L87" s="42"/>
      <c r="N87" s="51"/>
      <c r="O87" s="51"/>
      <c r="P87" s="52"/>
      <c r="Q87" s="52"/>
      <c r="T87" s="33"/>
      <c r="U87" s="33"/>
      <c r="V87" s="33"/>
    </row>
    <row r="88" spans="1:22" ht="13.5">
      <c r="A88" s="62" t="s">
        <v>52</v>
      </c>
      <c r="B88" s="64">
        <v>3935.0512</v>
      </c>
      <c r="C88" s="64">
        <v>5981.20232</v>
      </c>
      <c r="D88" s="64">
        <v>3529.02</v>
      </c>
      <c r="E88" s="64">
        <v>4275.456</v>
      </c>
      <c r="F88" s="29">
        <f t="shared" si="18"/>
        <v>51.99808124478788</v>
      </c>
      <c r="G88" s="29">
        <f t="shared" si="19"/>
        <v>21.151367801826005</v>
      </c>
      <c r="H88" s="29">
        <f t="shared" si="20"/>
        <v>25.461300192185664</v>
      </c>
      <c r="I88" s="30">
        <f t="shared" si="21"/>
        <v>1044.2359212517965</v>
      </c>
      <c r="J88" s="30">
        <f t="shared" si="22"/>
        <v>1001.9151987482036</v>
      </c>
      <c r="K88" s="30">
        <f t="shared" si="23"/>
        <v>2046.15112</v>
      </c>
      <c r="L88" s="42"/>
      <c r="N88" s="51"/>
      <c r="O88" s="51"/>
      <c r="P88" s="52"/>
      <c r="Q88" s="52"/>
      <c r="T88" s="33"/>
      <c r="U88" s="33"/>
      <c r="V88" s="33"/>
    </row>
    <row r="89" spans="1:22" ht="13.5">
      <c r="A89" s="62" t="s">
        <v>53</v>
      </c>
      <c r="B89" s="64">
        <v>2363.46117</v>
      </c>
      <c r="C89" s="64">
        <v>5899.862809999999</v>
      </c>
      <c r="D89" s="64">
        <v>2038.6970000000001</v>
      </c>
      <c r="E89" s="64">
        <v>4227.211</v>
      </c>
      <c r="F89" s="29">
        <f t="shared" si="18"/>
        <v>149.62808295259612</v>
      </c>
      <c r="G89" s="29">
        <f t="shared" si="19"/>
        <v>107.3486643674857</v>
      </c>
      <c r="H89" s="29">
        <f t="shared" si="20"/>
        <v>20.390494780414038</v>
      </c>
      <c r="I89" s="30">
        <f t="shared" si="21"/>
        <v>3054.480213494036</v>
      </c>
      <c r="J89" s="30">
        <f t="shared" si="22"/>
        <v>481.921426505963</v>
      </c>
      <c r="K89" s="30">
        <f t="shared" si="23"/>
        <v>3536.401639999999</v>
      </c>
      <c r="L89" s="42"/>
      <c r="N89" s="51"/>
      <c r="O89" s="51"/>
      <c r="P89" s="52"/>
      <c r="Q89" s="52"/>
      <c r="T89" s="33"/>
      <c r="U89" s="33"/>
      <c r="V89" s="33"/>
    </row>
    <row r="90" spans="1:22" ht="13.5">
      <c r="A90" s="62" t="s">
        <v>54</v>
      </c>
      <c r="B90" s="64">
        <v>4699.850509999998</v>
      </c>
      <c r="C90" s="64">
        <v>4946.0704000000005</v>
      </c>
      <c r="D90" s="64">
        <v>4093.2180000000008</v>
      </c>
      <c r="E90" s="64">
        <v>3958.4449999999983</v>
      </c>
      <c r="F90" s="29">
        <f t="shared" si="18"/>
        <v>5.23888769389822</v>
      </c>
      <c r="G90" s="29">
        <f t="shared" si="19"/>
        <v>-3.292592771750791</v>
      </c>
      <c r="H90" s="29">
        <f t="shared" si="20"/>
        <v>8.821951399765027</v>
      </c>
      <c r="I90" s="30">
        <f t="shared" si="21"/>
        <v>-168.3986378538068</v>
      </c>
      <c r="J90" s="30">
        <f t="shared" si="22"/>
        <v>414.61852785380887</v>
      </c>
      <c r="K90" s="30">
        <f t="shared" si="23"/>
        <v>246.21989000000212</v>
      </c>
      <c r="L90" s="42"/>
      <c r="N90" s="51"/>
      <c r="O90" s="51"/>
      <c r="P90" s="52"/>
      <c r="Q90" s="52"/>
      <c r="T90" s="33"/>
      <c r="U90" s="33"/>
      <c r="V90" s="33"/>
    </row>
    <row r="91" spans="1:22" ht="13.5">
      <c r="A91" s="65" t="s">
        <v>33</v>
      </c>
      <c r="B91" s="66">
        <f>+B92-SUM(B82:B90)</f>
        <v>58862.93239000012</v>
      </c>
      <c r="C91" s="66">
        <f>+C92-SUM(C82:C90)</f>
        <v>55562.831879999925</v>
      </c>
      <c r="D91" s="66">
        <f>+D92-SUM(D82:D90)</f>
        <v>33521.36999999995</v>
      </c>
      <c r="E91" s="66">
        <f>+E92-SUM(E82:E90)</f>
        <v>27802.808999999994</v>
      </c>
      <c r="F91" s="29">
        <f t="shared" si="18"/>
        <v>-5.606415406108489</v>
      </c>
      <c r="G91" s="29">
        <f t="shared" si="19"/>
        <v>-17.059448942569965</v>
      </c>
      <c r="H91" s="29">
        <f t="shared" si="20"/>
        <v>13.808726118218217</v>
      </c>
      <c r="I91" s="30">
        <f t="shared" si="21"/>
        <v>-11428.321628887283</v>
      </c>
      <c r="J91" s="30">
        <f t="shared" si="22"/>
        <v>8128.221118887088</v>
      </c>
      <c r="K91" s="30">
        <f t="shared" si="23"/>
        <v>-3300.100510000193</v>
      </c>
      <c r="L91" s="42"/>
      <c r="N91" s="51"/>
      <c r="O91" s="51"/>
      <c r="P91" s="52"/>
      <c r="Q91" s="52"/>
      <c r="T91" s="33"/>
      <c r="U91" s="33"/>
      <c r="V91" s="33"/>
    </row>
    <row r="92" spans="1:22" ht="13.5">
      <c r="A92" s="35" t="s">
        <v>32</v>
      </c>
      <c r="B92" s="28">
        <v>190153.64421000014</v>
      </c>
      <c r="C92" s="28">
        <v>197786.3482199999</v>
      </c>
      <c r="D92" s="28">
        <v>100156.31499999996</v>
      </c>
      <c r="E92" s="28">
        <v>90134.115</v>
      </c>
      <c r="F92" s="29">
        <f t="shared" si="18"/>
        <v>4.013966727648111</v>
      </c>
      <c r="G92" s="29">
        <f t="shared" si="19"/>
        <v>-10.006558248473851</v>
      </c>
      <c r="H92" s="29">
        <f t="shared" si="20"/>
        <v>15.579496353559774</v>
      </c>
      <c r="I92" s="30">
        <f>SUM(I82:I91)</f>
        <v>-18483.459189885325</v>
      </c>
      <c r="J92" s="30">
        <f>SUM(J82:J91)</f>
        <v>26116.163199885086</v>
      </c>
      <c r="K92" s="30">
        <f>SUM(K82:K91)</f>
        <v>7632.704009999767</v>
      </c>
      <c r="L92" s="42"/>
      <c r="N92" s="51"/>
      <c r="O92" s="51"/>
      <c r="P92" s="52"/>
      <c r="Q92" s="52"/>
      <c r="T92" s="33"/>
      <c r="U92" s="33"/>
      <c r="V92" s="33"/>
    </row>
    <row r="93" spans="1:22" ht="13.5">
      <c r="A93" s="58"/>
      <c r="B93" s="59"/>
      <c r="C93" s="59"/>
      <c r="D93" s="59"/>
      <c r="E93" s="59"/>
      <c r="F93" s="60"/>
      <c r="G93" s="60"/>
      <c r="H93" s="60"/>
      <c r="I93" s="59"/>
      <c r="J93" s="59"/>
      <c r="K93" s="59"/>
      <c r="L93" s="42"/>
      <c r="N93" s="51"/>
      <c r="O93" s="51"/>
      <c r="P93" s="52"/>
      <c r="Q93" s="52"/>
      <c r="T93" s="33"/>
      <c r="U93" s="33"/>
      <c r="V93" s="33"/>
    </row>
    <row r="94" spans="1:22" ht="13.5">
      <c r="A94" s="58"/>
      <c r="B94" s="59"/>
      <c r="C94" s="59"/>
      <c r="D94" s="59"/>
      <c r="E94" s="59"/>
      <c r="F94" s="60"/>
      <c r="G94" s="60"/>
      <c r="H94" s="60"/>
      <c r="I94" s="59"/>
      <c r="J94" s="59"/>
      <c r="K94" s="59"/>
      <c r="L94" s="42"/>
      <c r="N94" s="51"/>
      <c r="O94" s="51"/>
      <c r="P94" s="52"/>
      <c r="Q94" s="52"/>
      <c r="T94" s="33"/>
      <c r="U94" s="33"/>
      <c r="V94" s="33"/>
    </row>
    <row r="95" spans="1:22" ht="13.5">
      <c r="A95" s="58"/>
      <c r="B95" s="59"/>
      <c r="C95" s="59"/>
      <c r="D95" s="59"/>
      <c r="E95" s="59"/>
      <c r="F95" s="60"/>
      <c r="G95" s="60"/>
      <c r="H95" s="60"/>
      <c r="I95" s="59"/>
      <c r="J95" s="59"/>
      <c r="K95" s="59"/>
      <c r="L95" s="42"/>
      <c r="N95" s="51"/>
      <c r="O95" s="51"/>
      <c r="P95" s="52"/>
      <c r="Q95" s="52"/>
      <c r="T95" s="33"/>
      <c r="U95" s="33"/>
      <c r="V95" s="33"/>
    </row>
    <row r="96" spans="1:22" ht="13.5">
      <c r="A96" s="129" t="s">
        <v>103</v>
      </c>
      <c r="B96" s="136"/>
      <c r="C96" s="128"/>
      <c r="D96" s="136" t="str">
        <f>+H161</f>
        <v>DICIEMBRE 2005-2006</v>
      </c>
      <c r="F96" s="60"/>
      <c r="G96" s="60"/>
      <c r="H96" s="60"/>
      <c r="I96" s="59"/>
      <c r="J96" s="59"/>
      <c r="K96" s="59"/>
      <c r="L96" s="42"/>
      <c r="N96" s="51"/>
      <c r="O96" s="51"/>
      <c r="P96" s="52"/>
      <c r="Q96" s="52"/>
      <c r="T96" s="33"/>
      <c r="U96" s="33"/>
      <c r="V96" s="33"/>
    </row>
    <row r="97" spans="1:22" ht="13.5">
      <c r="A97" s="58"/>
      <c r="B97" s="59"/>
      <c r="C97" s="59"/>
      <c r="D97" s="59"/>
      <c r="E97" s="59"/>
      <c r="F97" s="60"/>
      <c r="G97" s="60"/>
      <c r="H97" s="60"/>
      <c r="I97" s="59"/>
      <c r="J97" s="59"/>
      <c r="K97" s="59"/>
      <c r="L97" s="42"/>
      <c r="N97" s="51"/>
      <c r="O97" s="51"/>
      <c r="P97" s="52"/>
      <c r="Q97" s="52"/>
      <c r="T97" s="33"/>
      <c r="U97" s="33"/>
      <c r="V97" s="33"/>
    </row>
    <row r="98" spans="1:22" ht="13.5">
      <c r="A98" s="67" t="s">
        <v>55</v>
      </c>
      <c r="B98" s="68" t="s">
        <v>1</v>
      </c>
      <c r="C98" s="68"/>
      <c r="D98" s="69" t="s">
        <v>56</v>
      </c>
      <c r="E98" s="59"/>
      <c r="F98"/>
      <c r="G98" s="60"/>
      <c r="H98" s="60"/>
      <c r="I98" s="59"/>
      <c r="J98" s="59"/>
      <c r="K98" s="59"/>
      <c r="L98" s="42"/>
      <c r="N98" s="51"/>
      <c r="O98" s="51"/>
      <c r="P98" s="52"/>
      <c r="Q98" s="52"/>
      <c r="T98" s="33"/>
      <c r="U98" s="33"/>
      <c r="V98" s="33"/>
    </row>
    <row r="99" spans="1:22" ht="13.5">
      <c r="A99" s="58"/>
      <c r="B99" s="59" t="s">
        <v>14</v>
      </c>
      <c r="C99" s="59"/>
      <c r="D99" s="60"/>
      <c r="E99" s="59"/>
      <c r="F99"/>
      <c r="G99" s="60"/>
      <c r="H99" s="60"/>
      <c r="I99" s="59"/>
      <c r="J99" s="59"/>
      <c r="K99" s="59"/>
      <c r="L99" s="42"/>
      <c r="N99" s="51"/>
      <c r="O99" s="51"/>
      <c r="P99" s="52"/>
      <c r="Q99" s="52"/>
      <c r="T99" s="33"/>
      <c r="U99" s="33"/>
      <c r="V99" s="33"/>
    </row>
    <row r="100" spans="1:22" ht="13.5">
      <c r="A100" s="70"/>
      <c r="B100" s="71">
        <f>+B164</f>
        <v>2005</v>
      </c>
      <c r="C100" s="71">
        <f>+C164</f>
        <v>2006</v>
      </c>
      <c r="D100" s="60" t="s">
        <v>57</v>
      </c>
      <c r="E100" s="59"/>
      <c r="F100"/>
      <c r="G100" s="60"/>
      <c r="H100" s="60"/>
      <c r="I100" s="59"/>
      <c r="J100" s="59"/>
      <c r="K100" s="59"/>
      <c r="L100" s="42"/>
      <c r="N100" s="51"/>
      <c r="O100" s="51"/>
      <c r="P100" s="52"/>
      <c r="Q100" s="52"/>
      <c r="T100" s="33"/>
      <c r="U100" s="33"/>
      <c r="V100" s="33"/>
    </row>
    <row r="101" spans="1:22" ht="13.5">
      <c r="A101" s="72" t="s">
        <v>58</v>
      </c>
      <c r="B101" s="73">
        <v>1083471.8585199963</v>
      </c>
      <c r="C101" s="73">
        <v>1425525.6898100006</v>
      </c>
      <c r="D101" s="74">
        <f aca="true" t="shared" si="24" ref="D101:D111">+C101/B101-1</f>
        <v>0.3157016295349322</v>
      </c>
      <c r="E101" s="73"/>
      <c r="F101" s="75"/>
      <c r="G101" s="60"/>
      <c r="H101" s="60"/>
      <c r="I101" s="59"/>
      <c r="J101" s="59"/>
      <c r="K101" s="59"/>
      <c r="L101" s="42"/>
      <c r="N101" s="51"/>
      <c r="O101" s="51"/>
      <c r="P101" s="52"/>
      <c r="Q101" s="52"/>
      <c r="T101" s="33"/>
      <c r="U101" s="33"/>
      <c r="V101" s="33"/>
    </row>
    <row r="102" spans="1:22" ht="13.5">
      <c r="A102" s="72" t="s">
        <v>59</v>
      </c>
      <c r="B102" s="73">
        <v>352821.915669999</v>
      </c>
      <c r="C102" s="73">
        <v>482829.4107200003</v>
      </c>
      <c r="D102" s="74">
        <f t="shared" si="24"/>
        <v>0.36847908045372013</v>
      </c>
      <c r="E102" s="73"/>
      <c r="F102" s="75"/>
      <c r="G102" s="60"/>
      <c r="H102" s="60"/>
      <c r="I102" s="59"/>
      <c r="J102" s="59"/>
      <c r="K102" s="59"/>
      <c r="L102" s="42"/>
      <c r="N102" s="51"/>
      <c r="O102" s="51"/>
      <c r="P102" s="52"/>
      <c r="Q102" s="52"/>
      <c r="T102" s="33"/>
      <c r="U102" s="33"/>
      <c r="V102" s="33"/>
    </row>
    <row r="103" spans="1:22" ht="13.5">
      <c r="A103" s="72" t="s">
        <v>60</v>
      </c>
      <c r="B103" s="73">
        <v>416049.23512999964</v>
      </c>
      <c r="C103" s="73">
        <v>464777.4394400002</v>
      </c>
      <c r="D103" s="74">
        <f t="shared" si="24"/>
        <v>0.11712124478434593</v>
      </c>
      <c r="E103" s="73"/>
      <c r="F103" s="75"/>
      <c r="G103" s="60"/>
      <c r="H103" s="60"/>
      <c r="I103" s="59"/>
      <c r="J103" s="59"/>
      <c r="K103" s="59"/>
      <c r="L103" s="42"/>
      <c r="N103" s="51"/>
      <c r="O103" s="51"/>
      <c r="P103" s="52"/>
      <c r="Q103" s="52"/>
      <c r="T103" s="33"/>
      <c r="U103" s="33"/>
      <c r="V103" s="33"/>
    </row>
    <row r="104" spans="1:22" ht="13.5">
      <c r="A104" s="72" t="s">
        <v>61</v>
      </c>
      <c r="B104" s="73">
        <v>282055.74517999985</v>
      </c>
      <c r="C104" s="73">
        <v>293864.71528000006</v>
      </c>
      <c r="D104" s="74">
        <f t="shared" si="24"/>
        <v>0.04186750421433194</v>
      </c>
      <c r="E104" s="73"/>
      <c r="F104" s="75"/>
      <c r="G104" s="60"/>
      <c r="H104" s="60"/>
      <c r="I104" s="59"/>
      <c r="J104" s="59"/>
      <c r="K104" s="59"/>
      <c r="L104" s="42"/>
      <c r="N104" s="51"/>
      <c r="O104" s="51"/>
      <c r="P104" s="52"/>
      <c r="Q104" s="52"/>
      <c r="T104" s="33"/>
      <c r="U104" s="33"/>
      <c r="V104" s="33"/>
    </row>
    <row r="105" spans="1:22" ht="13.5">
      <c r="A105" s="72" t="s">
        <v>62</v>
      </c>
      <c r="B105" s="73">
        <v>176479.99106000035</v>
      </c>
      <c r="C105" s="73">
        <v>197006.5113100001</v>
      </c>
      <c r="D105" s="74">
        <f t="shared" si="24"/>
        <v>0.11631075073559494</v>
      </c>
      <c r="E105" s="73"/>
      <c r="F105" s="75"/>
      <c r="G105" s="60"/>
      <c r="H105" s="60"/>
      <c r="I105" s="59"/>
      <c r="J105" s="59"/>
      <c r="K105" s="59"/>
      <c r="L105" s="42"/>
      <c r="N105" s="51"/>
      <c r="O105" s="51"/>
      <c r="P105" s="52"/>
      <c r="Q105" s="52"/>
      <c r="T105" s="33"/>
      <c r="U105" s="33"/>
      <c r="V105" s="33"/>
    </row>
    <row r="106" spans="1:22" ht="13.5">
      <c r="A106" s="72" t="s">
        <v>63</v>
      </c>
      <c r="B106" s="73">
        <v>75802.14921000002</v>
      </c>
      <c r="C106" s="73">
        <v>80127.05238</v>
      </c>
      <c r="D106" s="74">
        <f t="shared" si="24"/>
        <v>0.057055152328443715</v>
      </c>
      <c r="E106" s="73"/>
      <c r="F106" s="75"/>
      <c r="G106" s="60"/>
      <c r="H106" s="60"/>
      <c r="I106" s="59"/>
      <c r="J106" s="59"/>
      <c r="K106" s="59"/>
      <c r="L106" s="42"/>
      <c r="N106" s="51"/>
      <c r="O106" s="51"/>
      <c r="P106" s="52"/>
      <c r="Q106" s="52"/>
      <c r="T106" s="33"/>
      <c r="U106" s="33"/>
      <c r="V106" s="33"/>
    </row>
    <row r="107" spans="1:22" ht="13.5">
      <c r="A107" s="72" t="s">
        <v>64</v>
      </c>
      <c r="B107" s="73">
        <v>40263.13687999999</v>
      </c>
      <c r="C107" s="73">
        <v>64378.834479999925</v>
      </c>
      <c r="D107" s="74">
        <f t="shared" si="24"/>
        <v>0.5989522791498887</v>
      </c>
      <c r="E107" s="73"/>
      <c r="F107" s="75"/>
      <c r="G107" s="60"/>
      <c r="H107" s="60"/>
      <c r="I107" s="59"/>
      <c r="J107" s="59"/>
      <c r="K107" s="59"/>
      <c r="L107" s="42"/>
      <c r="N107" s="51"/>
      <c r="O107" s="51"/>
      <c r="P107" s="52"/>
      <c r="Q107" s="52"/>
      <c r="T107" s="33"/>
      <c r="U107" s="33"/>
      <c r="V107" s="33"/>
    </row>
    <row r="108" spans="1:22" ht="13.5">
      <c r="A108" s="72" t="s">
        <v>65</v>
      </c>
      <c r="B108" s="73">
        <v>45499.672540000014</v>
      </c>
      <c r="C108" s="73">
        <v>60891.5001</v>
      </c>
      <c r="D108" s="74">
        <f t="shared" si="24"/>
        <v>0.33828435900211384</v>
      </c>
      <c r="E108" s="73"/>
      <c r="F108" s="75"/>
      <c r="G108" s="60"/>
      <c r="H108" s="60"/>
      <c r="I108" s="59"/>
      <c r="J108" s="59"/>
      <c r="K108" s="59"/>
      <c r="L108" s="42"/>
      <c r="N108" s="51"/>
      <c r="O108" s="51"/>
      <c r="P108" s="52"/>
      <c r="Q108" s="52"/>
      <c r="T108" s="33"/>
      <c r="U108" s="33"/>
      <c r="V108" s="33"/>
    </row>
    <row r="109" spans="1:22" ht="13.5">
      <c r="A109" s="72" t="s">
        <v>66</v>
      </c>
      <c r="B109" s="73">
        <v>61996.220399999984</v>
      </c>
      <c r="C109" s="73">
        <v>57918.41034000003</v>
      </c>
      <c r="D109" s="74">
        <f t="shared" si="24"/>
        <v>-0.0657751397373888</v>
      </c>
      <c r="E109" s="73"/>
      <c r="F109" s="75"/>
      <c r="G109" s="60"/>
      <c r="H109" s="60"/>
      <c r="I109" s="59"/>
      <c r="J109" s="59"/>
      <c r="K109" s="59"/>
      <c r="L109" s="42"/>
      <c r="N109" s="51"/>
      <c r="O109" s="51"/>
      <c r="P109" s="52"/>
      <c r="Q109" s="52"/>
      <c r="T109" s="33"/>
      <c r="U109" s="33"/>
      <c r="V109" s="33"/>
    </row>
    <row r="110" spans="1:22" ht="13.5">
      <c r="A110" s="76" t="s">
        <v>33</v>
      </c>
      <c r="B110" s="77">
        <f>+B111-SUM(B101:B109)</f>
        <v>546491.1820600121</v>
      </c>
      <c r="C110" s="77">
        <f>+C111-SUM(C101:C109)</f>
        <v>555599.7288199877</v>
      </c>
      <c r="D110" s="74">
        <f t="shared" si="24"/>
        <v>0.016667326132584037</v>
      </c>
      <c r="E110" s="73"/>
      <c r="F110" s="75"/>
      <c r="G110" s="60"/>
      <c r="H110" s="78"/>
      <c r="I110" s="59"/>
      <c r="J110" s="59"/>
      <c r="K110" s="59"/>
      <c r="L110" s="42"/>
      <c r="N110" s="51"/>
      <c r="O110" s="51"/>
      <c r="P110" s="52"/>
      <c r="Q110" s="52"/>
      <c r="T110" s="33"/>
      <c r="U110" s="33"/>
      <c r="V110" s="33"/>
    </row>
    <row r="111" spans="1:22" ht="13.5">
      <c r="A111" s="79" t="s">
        <v>32</v>
      </c>
      <c r="B111" s="73">
        <f>+B40</f>
        <v>3080931.106650008</v>
      </c>
      <c r="C111" s="73">
        <f>+C40</f>
        <v>3682919.2926799883</v>
      </c>
      <c r="D111" s="74">
        <f t="shared" si="24"/>
        <v>0.19539164141990217</v>
      </c>
      <c r="E111" s="73"/>
      <c r="F111"/>
      <c r="G111" s="60"/>
      <c r="H111" s="60"/>
      <c r="I111" s="59"/>
      <c r="J111" s="59"/>
      <c r="K111" s="59"/>
      <c r="L111" s="42"/>
      <c r="N111" s="51"/>
      <c r="O111" s="51"/>
      <c r="P111" s="52"/>
      <c r="Q111" s="52"/>
      <c r="T111" s="33"/>
      <c r="U111" s="33"/>
      <c r="V111" s="33"/>
    </row>
    <row r="112" spans="1:22" ht="13.5">
      <c r="A112" s="80"/>
      <c r="B112" s="73"/>
      <c r="C112" s="73"/>
      <c r="D112" s="81"/>
      <c r="E112" s="73"/>
      <c r="F112"/>
      <c r="G112" s="60"/>
      <c r="H112" s="60"/>
      <c r="I112" s="59"/>
      <c r="J112" s="59"/>
      <c r="K112" s="59"/>
      <c r="L112" s="42"/>
      <c r="N112" s="51"/>
      <c r="O112" s="51"/>
      <c r="P112" s="52"/>
      <c r="Q112" s="52"/>
      <c r="T112" s="33"/>
      <c r="U112" s="33"/>
      <c r="V112" s="33"/>
    </row>
    <row r="113" spans="1:22" ht="13.5">
      <c r="A113" s="80"/>
      <c r="B113" s="73"/>
      <c r="C113" s="73"/>
      <c r="D113" s="81"/>
      <c r="E113" s="73"/>
      <c r="F113"/>
      <c r="G113" s="60"/>
      <c r="H113" s="60"/>
      <c r="I113" s="59"/>
      <c r="J113" s="59"/>
      <c r="K113" s="59"/>
      <c r="L113" s="42"/>
      <c r="N113" s="51"/>
      <c r="O113" s="51"/>
      <c r="P113" s="52"/>
      <c r="Q113" s="52"/>
      <c r="T113" s="33"/>
      <c r="U113" s="33"/>
      <c r="V113" s="33"/>
    </row>
    <row r="114" spans="1:22" ht="13.5">
      <c r="A114" s="137" t="s">
        <v>104</v>
      </c>
      <c r="B114" s="133"/>
      <c r="C114" s="133"/>
      <c r="D114" s="128"/>
      <c r="E114" s="133"/>
      <c r="F114" s="128" t="str">
        <f>+H44</f>
        <v>DICIEMBRE 2005-2006</v>
      </c>
      <c r="G114" s="135"/>
      <c r="H114" s="60"/>
      <c r="I114" s="59"/>
      <c r="J114" s="59"/>
      <c r="K114" s="59"/>
      <c r="L114" s="42"/>
      <c r="N114" s="51"/>
      <c r="O114" s="51"/>
      <c r="P114" s="52"/>
      <c r="Q114" s="52"/>
      <c r="T114" s="33"/>
      <c r="U114" s="33"/>
      <c r="V114" s="33"/>
    </row>
    <row r="115" spans="1:22" ht="13.5">
      <c r="A115" s="82"/>
      <c r="B115" s="45" t="s">
        <v>1</v>
      </c>
      <c r="C115" s="45"/>
      <c r="D115" s="83" t="s">
        <v>67</v>
      </c>
      <c r="E115" s="84"/>
      <c r="F115" s="85" t="s">
        <v>68</v>
      </c>
      <c r="G115" s="60"/>
      <c r="H115" s="60"/>
      <c r="I115" s="59"/>
      <c r="J115" s="59"/>
      <c r="K115" s="59"/>
      <c r="L115" s="42"/>
      <c r="N115" s="51"/>
      <c r="O115" s="51"/>
      <c r="P115" s="52"/>
      <c r="Q115" s="52"/>
      <c r="T115" s="33"/>
      <c r="U115" s="33"/>
      <c r="V115" s="33"/>
    </row>
    <row r="116" spans="1:22" ht="13.5">
      <c r="A116" s="86"/>
      <c r="B116" s="45" t="s">
        <v>5</v>
      </c>
      <c r="C116" s="45"/>
      <c r="D116" s="87" t="s">
        <v>57</v>
      </c>
      <c r="E116" s="84"/>
      <c r="F116" s="88"/>
      <c r="G116" s="60"/>
      <c r="H116" s="60"/>
      <c r="I116" s="59"/>
      <c r="J116" s="59"/>
      <c r="K116" s="59"/>
      <c r="L116" s="42"/>
      <c r="N116" s="51"/>
      <c r="O116" s="51"/>
      <c r="P116" s="52"/>
      <c r="Q116" s="52"/>
      <c r="T116" s="33"/>
      <c r="U116" s="33"/>
      <c r="V116" s="33"/>
    </row>
    <row r="117" spans="1:22" ht="13.5">
      <c r="A117" s="89"/>
      <c r="B117" s="22">
        <f>+B134</f>
        <v>2005</v>
      </c>
      <c r="C117" s="22">
        <f>+C134</f>
        <v>2006</v>
      </c>
      <c r="D117" s="22">
        <f>+D134</f>
        <v>2005</v>
      </c>
      <c r="E117" s="22">
        <f>+E134</f>
        <v>2006</v>
      </c>
      <c r="F117" s="90" t="s">
        <v>69</v>
      </c>
      <c r="G117" s="60"/>
      <c r="H117" s="60"/>
      <c r="I117" s="59"/>
      <c r="J117" s="59"/>
      <c r="K117" s="59"/>
      <c r="L117" s="42"/>
      <c r="N117" s="51"/>
      <c r="O117" s="51"/>
      <c r="P117" s="52"/>
      <c r="Q117" s="52"/>
      <c r="T117" s="33"/>
      <c r="U117" s="33"/>
      <c r="V117" s="33"/>
    </row>
    <row r="118" spans="1:22" ht="13.5">
      <c r="A118" s="91" t="s">
        <v>36</v>
      </c>
      <c r="B118" s="92">
        <v>741262.7880100018</v>
      </c>
      <c r="C118" s="93">
        <v>931810.8075000012</v>
      </c>
      <c r="D118" s="94">
        <f aca="true" t="shared" si="25" ref="D118:D127">+B118/$B$128</f>
        <v>0.24059700212381568</v>
      </c>
      <c r="E118" s="94">
        <f aca="true" t="shared" si="26" ref="E118:E127">+C118/$C$128</f>
        <v>0.25300875024658515</v>
      </c>
      <c r="F118" s="95">
        <f aca="true" t="shared" si="27" ref="F118:F128">+((C118/B118)-1)</f>
        <v>0.257058660669512</v>
      </c>
      <c r="G118" s="60"/>
      <c r="H118" s="60"/>
      <c r="I118" s="59"/>
      <c r="J118" s="59"/>
      <c r="K118" s="59"/>
      <c r="L118" s="42"/>
      <c r="N118" s="51"/>
      <c r="O118" s="51"/>
      <c r="P118" s="52"/>
      <c r="Q118" s="52"/>
      <c r="T118" s="33"/>
      <c r="U118" s="33"/>
      <c r="V118" s="33"/>
    </row>
    <row r="119" spans="1:22" ht="13.5">
      <c r="A119" s="91" t="s">
        <v>35</v>
      </c>
      <c r="B119" s="92">
        <v>853413.805159999</v>
      </c>
      <c r="C119" s="93">
        <v>924375.9003200004</v>
      </c>
      <c r="D119" s="94">
        <f t="shared" si="25"/>
        <v>0.2769986655391144</v>
      </c>
      <c r="E119" s="94">
        <f t="shared" si="26"/>
        <v>0.2509899964838355</v>
      </c>
      <c r="F119" s="95">
        <f t="shared" si="27"/>
        <v>0.08315086389620485</v>
      </c>
      <c r="G119" s="60"/>
      <c r="H119" s="60"/>
      <c r="I119" s="59"/>
      <c r="J119" s="59"/>
      <c r="K119" s="59"/>
      <c r="L119" s="42"/>
      <c r="N119" s="51"/>
      <c r="O119" s="51"/>
      <c r="P119" s="52"/>
      <c r="Q119" s="52"/>
      <c r="T119" s="33"/>
      <c r="U119" s="33"/>
      <c r="V119" s="33"/>
    </row>
    <row r="120" spans="1:22" ht="13.5">
      <c r="A120" s="91" t="s">
        <v>40</v>
      </c>
      <c r="B120" s="92">
        <v>230471.08312999996</v>
      </c>
      <c r="C120" s="93">
        <v>248238.96052999984</v>
      </c>
      <c r="D120" s="94">
        <f t="shared" si="25"/>
        <v>0.07480565944254376</v>
      </c>
      <c r="E120" s="94">
        <f t="shared" si="26"/>
        <v>0.06740276959731073</v>
      </c>
      <c r="F120" s="95">
        <f t="shared" si="27"/>
        <v>0.07709373843649492</v>
      </c>
      <c r="G120" s="60"/>
      <c r="H120" s="60"/>
      <c r="I120" s="59"/>
      <c r="J120" s="59"/>
      <c r="K120" s="59"/>
      <c r="L120" s="42"/>
      <c r="N120" s="51"/>
      <c r="O120" s="51"/>
      <c r="P120" s="52"/>
      <c r="Q120" s="52"/>
      <c r="T120" s="33"/>
      <c r="U120" s="33"/>
      <c r="V120" s="33"/>
    </row>
    <row r="121" spans="1:22" ht="13.5">
      <c r="A121" s="91" t="s">
        <v>37</v>
      </c>
      <c r="B121" s="92">
        <v>153737.91788000028</v>
      </c>
      <c r="C121" s="93">
        <v>218033.74105999965</v>
      </c>
      <c r="D121" s="94">
        <f t="shared" si="25"/>
        <v>0.0498998233190499</v>
      </c>
      <c r="E121" s="94">
        <f t="shared" si="26"/>
        <v>0.05920133560715113</v>
      </c>
      <c r="F121" s="95">
        <f t="shared" si="27"/>
        <v>0.41821708051350925</v>
      </c>
      <c r="G121" s="60"/>
      <c r="H121" s="60"/>
      <c r="I121" s="59"/>
      <c r="J121" s="59"/>
      <c r="K121" s="59"/>
      <c r="L121" s="42"/>
      <c r="N121" s="51"/>
      <c r="O121" s="51"/>
      <c r="P121" s="52"/>
      <c r="Q121" s="52"/>
      <c r="T121" s="33"/>
      <c r="U121" s="33"/>
      <c r="V121" s="33"/>
    </row>
    <row r="122" spans="1:22" ht="13.5">
      <c r="A122" s="91" t="s">
        <v>39</v>
      </c>
      <c r="B122" s="92">
        <v>171940.41510999954</v>
      </c>
      <c r="C122" s="93">
        <v>194126.63420999932</v>
      </c>
      <c r="D122" s="94">
        <f t="shared" si="25"/>
        <v>0.0558079389502986</v>
      </c>
      <c r="E122" s="94">
        <f t="shared" si="26"/>
        <v>0.052709988675515386</v>
      </c>
      <c r="F122" s="95">
        <f t="shared" si="27"/>
        <v>0.12903434649617473</v>
      </c>
      <c r="G122" s="60"/>
      <c r="H122" s="60"/>
      <c r="I122" s="59"/>
      <c r="J122" s="59"/>
      <c r="K122" s="59"/>
      <c r="L122" s="42"/>
      <c r="N122" s="51"/>
      <c r="O122" s="51"/>
      <c r="P122" s="52"/>
      <c r="Q122" s="52"/>
      <c r="T122" s="33"/>
      <c r="U122" s="33"/>
      <c r="V122" s="33"/>
    </row>
    <row r="123" spans="1:22" ht="13.5">
      <c r="A123" s="91" t="s">
        <v>38</v>
      </c>
      <c r="B123" s="92">
        <v>97204.89516000009</v>
      </c>
      <c r="C123" s="93">
        <v>127490.10420999982</v>
      </c>
      <c r="D123" s="94">
        <f t="shared" si="25"/>
        <v>0.03155049295006599</v>
      </c>
      <c r="E123" s="94">
        <f t="shared" si="26"/>
        <v>0.03461658919960414</v>
      </c>
      <c r="F123" s="95">
        <f t="shared" si="27"/>
        <v>0.31156053406724027</v>
      </c>
      <c r="G123" s="60"/>
      <c r="H123" s="60"/>
      <c r="I123" s="59"/>
      <c r="J123" s="59"/>
      <c r="K123" s="59"/>
      <c r="L123" s="42"/>
      <c r="N123" s="51"/>
      <c r="O123" s="51"/>
      <c r="P123" s="52"/>
      <c r="Q123" s="52"/>
      <c r="T123" s="33"/>
      <c r="U123" s="33"/>
      <c r="V123" s="33"/>
    </row>
    <row r="124" spans="1:22" ht="13.5">
      <c r="A124" s="91" t="s">
        <v>44</v>
      </c>
      <c r="B124" s="92">
        <v>60802.24218000002</v>
      </c>
      <c r="C124" s="93">
        <v>104213.9719</v>
      </c>
      <c r="D124" s="94">
        <f t="shared" si="25"/>
        <v>0.019735021678596438</v>
      </c>
      <c r="E124" s="94">
        <f t="shared" si="26"/>
        <v>0.028296566831407684</v>
      </c>
      <c r="F124" s="95">
        <f t="shared" si="27"/>
        <v>0.7139823822858891</v>
      </c>
      <c r="G124" s="60"/>
      <c r="H124" s="60"/>
      <c r="I124" s="59"/>
      <c r="J124" s="59"/>
      <c r="K124" s="59"/>
      <c r="L124" s="42"/>
      <c r="N124" s="51"/>
      <c r="O124" s="51"/>
      <c r="P124" s="52"/>
      <c r="Q124" s="52"/>
      <c r="T124" s="33"/>
      <c r="U124" s="33"/>
      <c r="V124" s="33"/>
    </row>
    <row r="125" spans="1:22" ht="13.5">
      <c r="A125" s="91" t="s">
        <v>43</v>
      </c>
      <c r="B125" s="92">
        <v>48856.97865000005</v>
      </c>
      <c r="C125" s="93">
        <v>78655.84262000008</v>
      </c>
      <c r="D125" s="94">
        <f t="shared" si="25"/>
        <v>0.0158578614577084</v>
      </c>
      <c r="E125" s="94">
        <f t="shared" si="26"/>
        <v>0.021356928123929583</v>
      </c>
      <c r="F125" s="95">
        <f t="shared" si="27"/>
        <v>0.6099203183126021</v>
      </c>
      <c r="G125" s="60"/>
      <c r="H125" s="60"/>
      <c r="I125" s="59"/>
      <c r="J125" s="59"/>
      <c r="K125" s="59"/>
      <c r="L125" s="42"/>
      <c r="N125" s="51"/>
      <c r="O125" s="51"/>
      <c r="P125" s="52"/>
      <c r="Q125" s="52"/>
      <c r="T125" s="33"/>
      <c r="U125" s="33"/>
      <c r="V125" s="33"/>
    </row>
    <row r="126" spans="1:22" ht="13.5">
      <c r="A126" s="96" t="s">
        <v>70</v>
      </c>
      <c r="B126" s="92">
        <v>81781.17035000006</v>
      </c>
      <c r="C126" s="93">
        <v>74305.59758999996</v>
      </c>
      <c r="D126" s="94">
        <f t="shared" si="25"/>
        <v>0.026544303497562875</v>
      </c>
      <c r="E126" s="94">
        <f t="shared" si="26"/>
        <v>0.020175733347642607</v>
      </c>
      <c r="F126" s="95">
        <f t="shared" si="27"/>
        <v>-0.09140946171358</v>
      </c>
      <c r="G126" s="60"/>
      <c r="H126" s="60"/>
      <c r="I126" s="59"/>
      <c r="J126" s="59"/>
      <c r="K126" s="59"/>
      <c r="L126" s="42"/>
      <c r="N126" s="51"/>
      <c r="O126" s="51"/>
      <c r="P126" s="52"/>
      <c r="Q126" s="52"/>
      <c r="T126" s="33"/>
      <c r="U126" s="33"/>
      <c r="V126" s="33"/>
    </row>
    <row r="127" spans="1:22" ht="13.5">
      <c r="A127" s="91" t="s">
        <v>33</v>
      </c>
      <c r="B127" s="66">
        <f>+B128-SUM(B118:B126)</f>
        <v>641459.8110200069</v>
      </c>
      <c r="C127" s="66">
        <f>+C128-SUM(C118:C126)</f>
        <v>781667.7327399878</v>
      </c>
      <c r="D127" s="94">
        <f t="shared" si="25"/>
        <v>0.2082032310412439</v>
      </c>
      <c r="E127" s="94">
        <f t="shared" si="26"/>
        <v>0.21224134188701796</v>
      </c>
      <c r="F127" s="95">
        <f t="shared" si="27"/>
        <v>0.21857631501033792</v>
      </c>
      <c r="G127" s="60"/>
      <c r="H127" s="78"/>
      <c r="I127" s="59"/>
      <c r="J127" s="59"/>
      <c r="K127" s="59"/>
      <c r="L127" s="42"/>
      <c r="N127" s="51"/>
      <c r="O127" s="51"/>
      <c r="P127" s="52"/>
      <c r="Q127" s="52"/>
      <c r="T127" s="33"/>
      <c r="U127" s="33"/>
      <c r="V127" s="33"/>
    </row>
    <row r="128" spans="1:22" ht="13.5">
      <c r="A128" s="91" t="s">
        <v>32</v>
      </c>
      <c r="B128" s="92">
        <f>+B141</f>
        <v>3080931.106650008</v>
      </c>
      <c r="C128" s="92">
        <f>+C141</f>
        <v>3682919.2926799883</v>
      </c>
      <c r="D128" s="97">
        <v>100</v>
      </c>
      <c r="E128" s="97">
        <v>100</v>
      </c>
      <c r="F128" s="95">
        <f t="shared" si="27"/>
        <v>0.19539164141990217</v>
      </c>
      <c r="G128" s="60"/>
      <c r="H128" s="60"/>
      <c r="I128" s="59"/>
      <c r="J128" s="59"/>
      <c r="K128" s="59"/>
      <c r="L128" s="42"/>
      <c r="N128" s="51"/>
      <c r="O128" s="51"/>
      <c r="P128" s="52"/>
      <c r="Q128" s="52"/>
      <c r="T128" s="33"/>
      <c r="U128" s="33"/>
      <c r="V128" s="33"/>
    </row>
    <row r="129" spans="1:22" ht="13.5">
      <c r="A129" s="80"/>
      <c r="B129" s="73"/>
      <c r="C129" s="73"/>
      <c r="D129" s="81"/>
      <c r="E129" s="98"/>
      <c r="F129"/>
      <c r="G129" s="60"/>
      <c r="H129" s="60"/>
      <c r="I129" s="59"/>
      <c r="J129" s="59"/>
      <c r="K129" s="59"/>
      <c r="L129" s="42"/>
      <c r="N129" s="51"/>
      <c r="O129" s="51"/>
      <c r="P129" s="52"/>
      <c r="Q129" s="52"/>
      <c r="T129" s="33"/>
      <c r="U129" s="33"/>
      <c r="V129" s="33"/>
    </row>
    <row r="130" spans="1:22" ht="13.5">
      <c r="A130" s="80"/>
      <c r="B130" s="73"/>
      <c r="C130" s="73"/>
      <c r="D130" s="81"/>
      <c r="E130" s="73"/>
      <c r="F130"/>
      <c r="G130" s="60"/>
      <c r="H130" s="60"/>
      <c r="I130" s="59"/>
      <c r="J130" s="59"/>
      <c r="K130" s="59"/>
      <c r="L130" s="42"/>
      <c r="N130" s="51"/>
      <c r="O130" s="51"/>
      <c r="P130" s="52"/>
      <c r="Q130" s="52"/>
      <c r="T130" s="33"/>
      <c r="U130" s="33"/>
      <c r="V130" s="33"/>
    </row>
    <row r="131" spans="1:22" ht="13.5">
      <c r="A131" s="133"/>
      <c r="B131" s="129" t="s">
        <v>105</v>
      </c>
      <c r="C131" s="131"/>
      <c r="D131" s="131"/>
      <c r="E131" s="128"/>
      <c r="F131" s="138"/>
      <c r="G131" s="60"/>
      <c r="H131" s="60"/>
      <c r="I131" s="59"/>
      <c r="J131" s="59"/>
      <c r="K131" s="59"/>
      <c r="L131" s="42"/>
      <c r="N131" s="51"/>
      <c r="O131" s="51"/>
      <c r="P131" s="52"/>
      <c r="Q131" s="52"/>
      <c r="T131" s="33"/>
      <c r="U131" s="33"/>
      <c r="V131" s="33"/>
    </row>
    <row r="132" spans="1:22" ht="13.5">
      <c r="A132" s="82"/>
      <c r="B132" s="45" t="s">
        <v>1</v>
      </c>
      <c r="C132" s="45"/>
      <c r="D132" s="45" t="s">
        <v>67</v>
      </c>
      <c r="E132" s="45"/>
      <c r="F132" s="88"/>
      <c r="G132" s="60"/>
      <c r="H132" s="60"/>
      <c r="I132" s="59"/>
      <c r="J132" s="59"/>
      <c r="K132" s="59"/>
      <c r="L132" s="42"/>
      <c r="N132" s="51"/>
      <c r="O132" s="51"/>
      <c r="P132" s="52"/>
      <c r="Q132" s="52"/>
      <c r="T132" s="33"/>
      <c r="U132" s="33"/>
      <c r="V132" s="33"/>
    </row>
    <row r="133" spans="1:22" ht="13.5">
      <c r="A133" s="99"/>
      <c r="B133" s="45" t="s">
        <v>5</v>
      </c>
      <c r="C133" s="45"/>
      <c r="D133" s="45" t="s">
        <v>57</v>
      </c>
      <c r="E133" s="45"/>
      <c r="F133" s="85" t="s">
        <v>68</v>
      </c>
      <c r="G133" s="60"/>
      <c r="H133" s="60"/>
      <c r="I133" s="59"/>
      <c r="J133" s="59"/>
      <c r="K133" s="59"/>
      <c r="L133" s="42"/>
      <c r="N133" s="51"/>
      <c r="O133" s="51"/>
      <c r="P133" s="52"/>
      <c r="Q133" s="52"/>
      <c r="T133" s="33"/>
      <c r="U133" s="33"/>
      <c r="V133" s="33"/>
    </row>
    <row r="134" spans="1:22" ht="13.5">
      <c r="A134" s="89"/>
      <c r="B134" s="22">
        <f>+B81</f>
        <v>2005</v>
      </c>
      <c r="C134" s="22">
        <f>+C81</f>
        <v>2006</v>
      </c>
      <c r="D134" s="22">
        <f>+D81</f>
        <v>2005</v>
      </c>
      <c r="E134" s="22">
        <f>+E81</f>
        <v>2006</v>
      </c>
      <c r="F134" s="90" t="s">
        <v>69</v>
      </c>
      <c r="G134" s="60"/>
      <c r="H134" s="60"/>
      <c r="I134" s="59"/>
      <c r="J134" s="59"/>
      <c r="K134" s="59"/>
      <c r="L134" s="42"/>
      <c r="N134" s="51"/>
      <c r="O134" s="51"/>
      <c r="P134" s="52"/>
      <c r="Q134" s="52"/>
      <c r="T134" s="33"/>
      <c r="U134" s="33"/>
      <c r="V134" s="33"/>
    </row>
    <row r="135" spans="1:22" ht="13.5">
      <c r="A135" s="100" t="s">
        <v>71</v>
      </c>
      <c r="B135" s="92">
        <v>1426744.1622300087</v>
      </c>
      <c r="C135" s="93">
        <v>1580424.951489996</v>
      </c>
      <c r="D135" s="101">
        <f aca="true" t="shared" si="28" ref="D135:D141">+B135/$B$141</f>
        <v>0.46308862900259784</v>
      </c>
      <c r="E135" s="101">
        <f aca="true" t="shared" si="29" ref="E135:E141">+C135/$C$141</f>
        <v>0.42912288483518507</v>
      </c>
      <c r="F135" s="102">
        <f aca="true" t="shared" si="30" ref="F135:F141">+((C135/B135)-1)</f>
        <v>0.10771432841875672</v>
      </c>
      <c r="G135" s="60"/>
      <c r="H135" s="60"/>
      <c r="I135" s="59"/>
      <c r="J135" s="59"/>
      <c r="K135" s="59"/>
      <c r="L135" s="42"/>
      <c r="N135" s="51"/>
      <c r="O135" s="51"/>
      <c r="P135" s="52"/>
      <c r="Q135" s="52"/>
      <c r="T135" s="33"/>
      <c r="U135" s="33"/>
      <c r="V135" s="33"/>
    </row>
    <row r="136" spans="1:22" ht="13.5">
      <c r="A136" s="91" t="s">
        <v>72</v>
      </c>
      <c r="B136" s="92">
        <v>791707.8438700011</v>
      </c>
      <c r="C136" s="93">
        <v>1004645.4587900005</v>
      </c>
      <c r="D136" s="101">
        <f t="shared" si="28"/>
        <v>0.2569703172398586</v>
      </c>
      <c r="E136" s="101">
        <f t="shared" si="29"/>
        <v>0.2727850867616867</v>
      </c>
      <c r="F136" s="102">
        <f t="shared" si="30"/>
        <v>0.2689598398812427</v>
      </c>
      <c r="G136" s="60"/>
      <c r="H136" s="60"/>
      <c r="I136" s="59"/>
      <c r="J136" s="59"/>
      <c r="K136" s="59"/>
      <c r="L136" s="42"/>
      <c r="N136" s="51"/>
      <c r="O136" s="51"/>
      <c r="P136" s="52"/>
      <c r="Q136" s="52"/>
      <c r="T136" s="33"/>
      <c r="U136" s="33"/>
      <c r="V136" s="33"/>
    </row>
    <row r="137" spans="1:22" ht="13.5">
      <c r="A137" s="91" t="s">
        <v>73</v>
      </c>
      <c r="B137" s="92">
        <v>597606.7999999974</v>
      </c>
      <c r="C137" s="93">
        <v>742107.9166499993</v>
      </c>
      <c r="D137" s="101">
        <f t="shared" si="28"/>
        <v>0.19396954339877914</v>
      </c>
      <c r="E137" s="101">
        <f t="shared" si="29"/>
        <v>0.20149991288839292</v>
      </c>
      <c r="F137" s="102">
        <f t="shared" si="30"/>
        <v>0.24179965263113234</v>
      </c>
      <c r="G137" s="60"/>
      <c r="H137" s="60"/>
      <c r="I137" s="59"/>
      <c r="J137" s="59"/>
      <c r="K137" s="59"/>
      <c r="L137" s="42"/>
      <c r="N137" s="51"/>
      <c r="O137" s="51"/>
      <c r="P137" s="52"/>
      <c r="Q137" s="52"/>
      <c r="T137" s="33"/>
      <c r="U137" s="33"/>
      <c r="V137" s="33"/>
    </row>
    <row r="138" spans="1:22" ht="13.5">
      <c r="A138" s="91" t="s">
        <v>33</v>
      </c>
      <c r="B138" s="92">
        <v>159978.29203999988</v>
      </c>
      <c r="C138" s="93">
        <v>207879.35008000003</v>
      </c>
      <c r="D138" s="101">
        <f t="shared" si="28"/>
        <v>0.05192530650708034</v>
      </c>
      <c r="E138" s="101">
        <f t="shared" si="29"/>
        <v>0.056444177447269095</v>
      </c>
      <c r="F138" s="102">
        <f t="shared" si="30"/>
        <v>0.29942223678712176</v>
      </c>
      <c r="G138" s="60"/>
      <c r="H138" s="60"/>
      <c r="I138" s="59"/>
      <c r="J138" s="59"/>
      <c r="K138" s="59"/>
      <c r="L138" s="42"/>
      <c r="N138" s="51"/>
      <c r="O138" s="51"/>
      <c r="P138" s="52"/>
      <c r="Q138" s="52"/>
      <c r="T138" s="33"/>
      <c r="U138" s="33"/>
      <c r="V138" s="33"/>
    </row>
    <row r="139" spans="1:22" ht="13.5">
      <c r="A139" s="91" t="s">
        <v>74</v>
      </c>
      <c r="B139" s="92">
        <v>84267.4891100001</v>
      </c>
      <c r="C139" s="93">
        <v>134130.83679000006</v>
      </c>
      <c r="D139" s="101">
        <f t="shared" si="28"/>
        <v>0.027351305885455764</v>
      </c>
      <c r="E139" s="101">
        <f t="shared" si="29"/>
        <v>0.03641970570916195</v>
      </c>
      <c r="F139" s="102">
        <f t="shared" si="30"/>
        <v>0.5917269899297692</v>
      </c>
      <c r="G139" s="60"/>
      <c r="H139" s="60"/>
      <c r="I139" s="59"/>
      <c r="J139" s="59"/>
      <c r="K139" s="59"/>
      <c r="L139" s="42"/>
      <c r="N139" s="51"/>
      <c r="O139" s="51"/>
      <c r="P139" s="52"/>
      <c r="Q139" s="52"/>
      <c r="T139" s="33"/>
      <c r="U139" s="33"/>
      <c r="V139" s="33"/>
    </row>
    <row r="140" spans="1:22" ht="13.5">
      <c r="A140" s="91" t="s">
        <v>75</v>
      </c>
      <c r="B140" s="92">
        <v>20626.519399999997</v>
      </c>
      <c r="C140" s="93">
        <v>13730.778880000005</v>
      </c>
      <c r="D140" s="101">
        <f t="shared" si="28"/>
        <v>0.006694897966228091</v>
      </c>
      <c r="E140" s="101">
        <f t="shared" si="29"/>
        <v>0.003728232358306279</v>
      </c>
      <c r="F140" s="102">
        <f t="shared" si="30"/>
        <v>-0.33431430607725277</v>
      </c>
      <c r="G140" s="60"/>
      <c r="H140" s="60"/>
      <c r="I140" s="59"/>
      <c r="J140" s="59"/>
      <c r="K140" s="59"/>
      <c r="L140" s="42"/>
      <c r="N140" s="51"/>
      <c r="O140" s="51"/>
      <c r="P140" s="52"/>
      <c r="Q140" s="52"/>
      <c r="T140" s="33"/>
      <c r="U140" s="33"/>
      <c r="V140" s="33"/>
    </row>
    <row r="141" spans="1:22" ht="13.5">
      <c r="A141" s="35" t="s">
        <v>32</v>
      </c>
      <c r="B141" s="92">
        <f>+B40</f>
        <v>3080931.106650008</v>
      </c>
      <c r="C141" s="92">
        <f>+C40</f>
        <v>3682919.2926799883</v>
      </c>
      <c r="D141" s="101">
        <f t="shared" si="28"/>
        <v>1</v>
      </c>
      <c r="E141" s="101">
        <f t="shared" si="29"/>
        <v>1</v>
      </c>
      <c r="F141" s="102">
        <f t="shared" si="30"/>
        <v>0.19539164141990217</v>
      </c>
      <c r="G141" s="60"/>
      <c r="H141" s="60"/>
      <c r="I141" s="59"/>
      <c r="J141" s="59"/>
      <c r="K141" s="59"/>
      <c r="L141" s="42"/>
      <c r="N141" s="51"/>
      <c r="O141" s="51"/>
      <c r="P141" s="52"/>
      <c r="Q141" s="52"/>
      <c r="T141" s="33"/>
      <c r="U141" s="33"/>
      <c r="V141" s="33"/>
    </row>
    <row r="142" spans="1:22" ht="13.5">
      <c r="A142" s="80"/>
      <c r="B142" s="73"/>
      <c r="C142" s="73"/>
      <c r="D142" s="81"/>
      <c r="E142" s="73"/>
      <c r="F142"/>
      <c r="G142" s="60"/>
      <c r="H142" s="60"/>
      <c r="I142" s="59"/>
      <c r="J142" s="59"/>
      <c r="K142" s="59"/>
      <c r="L142" s="42"/>
      <c r="N142" s="51"/>
      <c r="O142" s="51"/>
      <c r="P142" s="52"/>
      <c r="Q142" s="52"/>
      <c r="T142" s="33"/>
      <c r="U142" s="33"/>
      <c r="V142" s="33"/>
    </row>
    <row r="143" spans="1:22" ht="13.5">
      <c r="A143" s="80"/>
      <c r="B143" s="73"/>
      <c r="C143" s="73"/>
      <c r="D143" s="81"/>
      <c r="E143" s="73"/>
      <c r="F143"/>
      <c r="G143" s="60"/>
      <c r="H143" s="60"/>
      <c r="I143" s="59"/>
      <c r="J143" s="59"/>
      <c r="K143" s="59"/>
      <c r="L143" s="42"/>
      <c r="N143" s="51"/>
      <c r="O143" s="51"/>
      <c r="P143" s="52"/>
      <c r="Q143" s="52"/>
      <c r="T143" s="33"/>
      <c r="U143" s="33"/>
      <c r="V143" s="33"/>
    </row>
    <row r="144" spans="1:22" ht="13.5">
      <c r="A144" s="128"/>
      <c r="B144" s="129" t="s">
        <v>106</v>
      </c>
      <c r="C144" s="131"/>
      <c r="D144" s="131"/>
      <c r="E144" s="131"/>
      <c r="F144" s="132"/>
      <c r="G144" s="132"/>
      <c r="H144" s="128"/>
      <c r="I144" s="129" t="str">
        <f>+H19</f>
        <v>DICIEMBRE 2005-2006</v>
      </c>
      <c r="J144" s="132"/>
      <c r="K144" s="132"/>
      <c r="L144" s="42"/>
      <c r="N144" s="51"/>
      <c r="O144" s="51"/>
      <c r="P144" s="52"/>
      <c r="Q144" s="52"/>
      <c r="T144" s="33"/>
      <c r="U144" s="33"/>
      <c r="V144" s="33"/>
    </row>
    <row r="145" spans="1:22" ht="13.5">
      <c r="A145" s="53"/>
      <c r="B145" s="45" t="s">
        <v>1</v>
      </c>
      <c r="C145" s="45"/>
      <c r="D145" s="45" t="s">
        <v>2</v>
      </c>
      <c r="E145" s="45"/>
      <c r="F145" s="44"/>
      <c r="G145" s="46" t="s">
        <v>3</v>
      </c>
      <c r="H145" s="44"/>
      <c r="I145" s="44"/>
      <c r="J145" s="46" t="s">
        <v>4</v>
      </c>
      <c r="K145" s="44"/>
      <c r="L145" s="42"/>
      <c r="N145" s="51"/>
      <c r="O145" s="51"/>
      <c r="P145" s="52"/>
      <c r="Q145" s="52"/>
      <c r="T145" s="33"/>
      <c r="U145" s="33"/>
      <c r="V145" s="33"/>
    </row>
    <row r="146" spans="1:22" ht="13.5">
      <c r="A146" s="54" t="s">
        <v>34</v>
      </c>
      <c r="B146" s="45" t="s">
        <v>5</v>
      </c>
      <c r="C146" s="45"/>
      <c r="D146" s="45" t="s">
        <v>6</v>
      </c>
      <c r="E146" s="45"/>
      <c r="F146" s="47" t="s">
        <v>7</v>
      </c>
      <c r="G146" s="47" t="s">
        <v>8</v>
      </c>
      <c r="H146" s="47" t="s">
        <v>9</v>
      </c>
      <c r="I146" s="47" t="s">
        <v>2</v>
      </c>
      <c r="J146" s="47" t="s">
        <v>10</v>
      </c>
      <c r="K146" s="47" t="s">
        <v>11</v>
      </c>
      <c r="L146" s="42"/>
      <c r="N146" s="51"/>
      <c r="O146" s="51"/>
      <c r="P146" s="52"/>
      <c r="Q146" s="52"/>
      <c r="T146" s="33"/>
      <c r="U146" s="33"/>
      <c r="V146" s="33"/>
    </row>
    <row r="147" spans="1:22" ht="13.5">
      <c r="A147" s="55"/>
      <c r="B147" s="22">
        <f>+B204</f>
        <v>2005</v>
      </c>
      <c r="C147" s="22">
        <f>+C204</f>
        <v>2006</v>
      </c>
      <c r="D147" s="22">
        <f>+D204</f>
        <v>2005</v>
      </c>
      <c r="E147" s="22">
        <f>+E204</f>
        <v>2006</v>
      </c>
      <c r="F147" s="47"/>
      <c r="G147" s="47" t="s">
        <v>13</v>
      </c>
      <c r="H147" s="47"/>
      <c r="I147" s="47"/>
      <c r="J147" s="47" t="s">
        <v>14</v>
      </c>
      <c r="K147" s="47"/>
      <c r="L147" s="42"/>
      <c r="N147" s="51"/>
      <c r="O147" s="51"/>
      <c r="P147" s="52"/>
      <c r="Q147" s="52"/>
      <c r="T147" s="33"/>
      <c r="U147" s="33"/>
      <c r="V147" s="33"/>
    </row>
    <row r="148" spans="1:22" ht="13.5">
      <c r="A148" s="104" t="s">
        <v>40</v>
      </c>
      <c r="B148" s="30">
        <v>168366.66577999998</v>
      </c>
      <c r="C148" s="30">
        <v>171508.11524000013</v>
      </c>
      <c r="D148" s="30">
        <v>263629.894</v>
      </c>
      <c r="E148" s="30">
        <v>168929.269</v>
      </c>
      <c r="F148" s="29">
        <f aca="true" t="shared" si="31" ref="F148:F158">IF(B148=0,100,((C148/B148)-1)*100)</f>
        <v>1.865838136929665</v>
      </c>
      <c r="G148" s="29">
        <f aca="true" t="shared" si="32" ref="G148:G158">IF(D148=0,100,((E148/D148)-1)*100)</f>
        <v>-35.921808245312256</v>
      </c>
      <c r="H148" s="29">
        <f aca="true" t="shared" si="33" ref="H148:H158">IF(B148=0,1,IF(C148=0,-100,(((D148/B148)/(E148/C148))-1)*100))</f>
        <v>58.97114969614841</v>
      </c>
      <c r="I148" s="30">
        <f aca="true" t="shared" si="34" ref="I148:I157">IF(E148=0,-D148,((E148-D148)*(C148/E148)))</f>
        <v>-96146.30905553751</v>
      </c>
      <c r="J148" s="30">
        <f aca="true" t="shared" si="35" ref="J148:J157">IF(E148=0,-B148,IF(D148=0,0,((C148/E148)-(B148/D148))*D148))</f>
        <v>99287.75851553763</v>
      </c>
      <c r="K148" s="30">
        <f aca="true" t="shared" si="36" ref="K148:K157">IF(I148&gt;0,I148+J148,(C148-B148))</f>
        <v>3141.449460000149</v>
      </c>
      <c r="L148" s="42"/>
      <c r="N148" s="51"/>
      <c r="O148" s="51"/>
      <c r="P148" s="52"/>
      <c r="Q148" s="52"/>
      <c r="T148" s="33"/>
      <c r="U148" s="33"/>
      <c r="V148" s="33"/>
    </row>
    <row r="149" spans="1:22" ht="13.5">
      <c r="A149" s="104" t="s">
        <v>35</v>
      </c>
      <c r="B149" s="30">
        <v>64453.08304000004</v>
      </c>
      <c r="C149" s="30">
        <v>83227.02250000008</v>
      </c>
      <c r="D149" s="30">
        <v>100400.95699999998</v>
      </c>
      <c r="E149" s="30">
        <v>82591.73499999997</v>
      </c>
      <c r="F149" s="29">
        <f t="shared" si="31"/>
        <v>29.12807048865109</v>
      </c>
      <c r="G149" s="29">
        <f t="shared" si="32"/>
        <v>-17.73809984699649</v>
      </c>
      <c r="H149" s="29">
        <f t="shared" si="33"/>
        <v>56.97190345527952</v>
      </c>
      <c r="I149" s="30">
        <f t="shared" si="34"/>
        <v>-17946.20878349992</v>
      </c>
      <c r="J149" s="30">
        <f t="shared" si="35"/>
        <v>36720.14824349996</v>
      </c>
      <c r="K149" s="30">
        <f t="shared" si="36"/>
        <v>18773.939460000038</v>
      </c>
      <c r="L149" s="42"/>
      <c r="N149" s="51"/>
      <c r="O149" s="51"/>
      <c r="P149" s="52"/>
      <c r="Q149" s="52"/>
      <c r="T149" s="33"/>
      <c r="U149" s="33"/>
      <c r="V149" s="33"/>
    </row>
    <row r="150" spans="1:22" ht="13.5">
      <c r="A150" s="104" t="s">
        <v>70</v>
      </c>
      <c r="B150" s="30">
        <v>45867.953380000006</v>
      </c>
      <c r="C150" s="30">
        <v>47446.72247000002</v>
      </c>
      <c r="D150" s="30">
        <v>71585.901</v>
      </c>
      <c r="E150" s="30">
        <v>50194.77</v>
      </c>
      <c r="F150" s="29">
        <f t="shared" si="31"/>
        <v>3.441987212554398</v>
      </c>
      <c r="G150" s="29">
        <f t="shared" si="32"/>
        <v>-29.881765405173855</v>
      </c>
      <c r="H150" s="29">
        <f t="shared" si="33"/>
        <v>47.52508788945913</v>
      </c>
      <c r="I150" s="30">
        <f t="shared" si="34"/>
        <v>-20220.016066941123</v>
      </c>
      <c r="J150" s="30">
        <f t="shared" si="35"/>
        <v>21798.785156941143</v>
      </c>
      <c r="K150" s="30">
        <f t="shared" si="36"/>
        <v>1578.7690900000161</v>
      </c>
      <c r="L150" s="42"/>
      <c r="N150" s="51"/>
      <c r="O150" s="51"/>
      <c r="P150" s="52"/>
      <c r="Q150" s="52"/>
      <c r="T150" s="33"/>
      <c r="U150" s="33"/>
      <c r="V150" s="33"/>
    </row>
    <row r="151" spans="1:22" ht="13.5">
      <c r="A151" s="104" t="s">
        <v>37</v>
      </c>
      <c r="B151" s="30">
        <v>16946.878</v>
      </c>
      <c r="C151" s="30">
        <v>36420.03623</v>
      </c>
      <c r="D151" s="30">
        <v>23001.23</v>
      </c>
      <c r="E151" s="30">
        <v>32657.381999999998</v>
      </c>
      <c r="F151" s="29">
        <f t="shared" si="31"/>
        <v>114.90705385381305</v>
      </c>
      <c r="G151" s="29">
        <f t="shared" si="32"/>
        <v>41.98102449303798</v>
      </c>
      <c r="H151" s="29">
        <f t="shared" si="33"/>
        <v>51.36322238916582</v>
      </c>
      <c r="I151" s="30">
        <f t="shared" si="34"/>
        <v>10768.695594839382</v>
      </c>
      <c r="J151" s="30">
        <f t="shared" si="35"/>
        <v>8704.462635160618</v>
      </c>
      <c r="K151" s="30">
        <f t="shared" si="36"/>
        <v>19473.15823</v>
      </c>
      <c r="L151" s="42"/>
      <c r="N151" s="51"/>
      <c r="O151" s="51"/>
      <c r="P151" s="52"/>
      <c r="Q151" s="52"/>
      <c r="T151" s="33"/>
      <c r="U151" s="33"/>
      <c r="V151" s="33"/>
    </row>
    <row r="152" spans="1:22" ht="13.5">
      <c r="A152" s="104" t="s">
        <v>43</v>
      </c>
      <c r="B152" s="30">
        <v>21795.363209999996</v>
      </c>
      <c r="C152" s="30">
        <v>31064.95026</v>
      </c>
      <c r="D152" s="30">
        <v>33079.73</v>
      </c>
      <c r="E152" s="30">
        <v>29904.518000000004</v>
      </c>
      <c r="F152" s="29">
        <f t="shared" si="31"/>
        <v>42.53008752681395</v>
      </c>
      <c r="G152" s="29">
        <f t="shared" si="32"/>
        <v>-9.59866359247793</v>
      </c>
      <c r="H152" s="29">
        <f t="shared" si="33"/>
        <v>57.66369524041062</v>
      </c>
      <c r="I152" s="30">
        <f t="shared" si="34"/>
        <v>-3298.4247679549662</v>
      </c>
      <c r="J152" s="30">
        <f t="shared" si="35"/>
        <v>12568.011817954975</v>
      </c>
      <c r="K152" s="30">
        <f t="shared" si="36"/>
        <v>9269.587050000006</v>
      </c>
      <c r="L152" s="42"/>
      <c r="N152" s="51"/>
      <c r="O152" s="51"/>
      <c r="P152" s="52"/>
      <c r="Q152" s="52"/>
      <c r="T152" s="33"/>
      <c r="U152" s="33"/>
      <c r="V152" s="33"/>
    </row>
    <row r="153" spans="1:22" ht="13.5">
      <c r="A153" s="104" t="s">
        <v>39</v>
      </c>
      <c r="B153" s="30">
        <v>21379.539140000004</v>
      </c>
      <c r="C153" s="30">
        <v>28230.006980000002</v>
      </c>
      <c r="D153" s="30">
        <v>32598.584000000003</v>
      </c>
      <c r="E153" s="30">
        <v>27734.298000000006</v>
      </c>
      <c r="F153" s="29">
        <f t="shared" si="31"/>
        <v>32.042167958537185</v>
      </c>
      <c r="G153" s="29">
        <f t="shared" si="32"/>
        <v>-14.921770835199455</v>
      </c>
      <c r="H153" s="29">
        <f t="shared" si="33"/>
        <v>55.20088894041892</v>
      </c>
      <c r="I153" s="30">
        <f t="shared" si="34"/>
        <v>-4951.227816644797</v>
      </c>
      <c r="J153" s="30">
        <f t="shared" si="35"/>
        <v>11801.695656644792</v>
      </c>
      <c r="K153" s="30">
        <f t="shared" si="36"/>
        <v>6850.4678399999975</v>
      </c>
      <c r="L153" s="42"/>
      <c r="N153" s="51"/>
      <c r="O153" s="51"/>
      <c r="P153" s="52"/>
      <c r="Q153" s="52"/>
      <c r="T153" s="33"/>
      <c r="U153" s="33"/>
      <c r="V153" s="33"/>
    </row>
    <row r="154" spans="1:22" ht="13.5">
      <c r="A154" s="104" t="s">
        <v>76</v>
      </c>
      <c r="B154" s="30">
        <v>18921.010889999998</v>
      </c>
      <c r="C154" s="30">
        <v>25363.679109999997</v>
      </c>
      <c r="D154" s="30">
        <v>30150.566999999995</v>
      </c>
      <c r="E154" s="30">
        <v>26240.434999999994</v>
      </c>
      <c r="F154" s="29">
        <f t="shared" si="31"/>
        <v>34.050338311496</v>
      </c>
      <c r="G154" s="29">
        <f t="shared" si="32"/>
        <v>-12.968684801184672</v>
      </c>
      <c r="H154" s="29">
        <f t="shared" si="33"/>
        <v>54.025407987079</v>
      </c>
      <c r="I154" s="30">
        <f t="shared" si="34"/>
        <v>-3779.4851086021467</v>
      </c>
      <c r="J154" s="30">
        <f t="shared" si="35"/>
        <v>10222.153328602148</v>
      </c>
      <c r="K154" s="30">
        <f t="shared" si="36"/>
        <v>6442.66822</v>
      </c>
      <c r="L154" s="42"/>
      <c r="N154" s="51"/>
      <c r="O154" s="51"/>
      <c r="P154" s="52"/>
      <c r="Q154" s="52"/>
      <c r="T154" s="33"/>
      <c r="U154" s="33"/>
      <c r="V154" s="33"/>
    </row>
    <row r="155" spans="1:22" ht="13.5">
      <c r="A155" s="104" t="s">
        <v>77</v>
      </c>
      <c r="B155" s="30">
        <v>19885.494649999997</v>
      </c>
      <c r="C155" s="30">
        <v>25180.57275</v>
      </c>
      <c r="D155" s="30">
        <v>31424.9</v>
      </c>
      <c r="E155" s="30">
        <v>27417.08</v>
      </c>
      <c r="F155" s="29">
        <f t="shared" si="31"/>
        <v>26.6278420185037</v>
      </c>
      <c r="G155" s="29">
        <f t="shared" si="32"/>
        <v>-12.75364440300526</v>
      </c>
      <c r="H155" s="29">
        <f t="shared" si="33"/>
        <v>45.13825953191501</v>
      </c>
      <c r="I155" s="30">
        <f t="shared" si="34"/>
        <v>-3680.8880843220713</v>
      </c>
      <c r="J155" s="30">
        <f t="shared" si="35"/>
        <v>8975.966184322075</v>
      </c>
      <c r="K155" s="30">
        <f t="shared" si="36"/>
        <v>5295.078100000002</v>
      </c>
      <c r="L155" s="42"/>
      <c r="N155" s="51"/>
      <c r="O155" s="51"/>
      <c r="P155" s="52"/>
      <c r="Q155" s="52"/>
      <c r="T155" s="33"/>
      <c r="U155" s="33"/>
      <c r="V155" s="33"/>
    </row>
    <row r="156" spans="1:22" ht="13.5">
      <c r="A156" s="104" t="s">
        <v>78</v>
      </c>
      <c r="B156" s="30">
        <v>15959.37372</v>
      </c>
      <c r="C156" s="30">
        <v>14437.991970000003</v>
      </c>
      <c r="D156" s="30">
        <v>25335.795000000002</v>
      </c>
      <c r="E156" s="30">
        <v>15563.24</v>
      </c>
      <c r="F156" s="29">
        <f t="shared" si="31"/>
        <v>-9.53284117968507</v>
      </c>
      <c r="G156" s="29">
        <f t="shared" si="32"/>
        <v>-38.57212690582633</v>
      </c>
      <c r="H156" s="29">
        <f t="shared" si="33"/>
        <v>47.273793252815025</v>
      </c>
      <c r="I156" s="30">
        <f t="shared" si="34"/>
        <v>-9065.983086836894</v>
      </c>
      <c r="J156" s="30">
        <f t="shared" si="35"/>
        <v>7544.601336836897</v>
      </c>
      <c r="K156" s="30">
        <f t="shared" si="36"/>
        <v>-1521.3817499999968</v>
      </c>
      <c r="L156" s="42"/>
      <c r="N156" s="51"/>
      <c r="O156" s="51"/>
      <c r="P156" s="52"/>
      <c r="Q156" s="52"/>
      <c r="T156" s="33"/>
      <c r="U156" s="33"/>
      <c r="V156" s="33"/>
    </row>
    <row r="157" spans="1:22" ht="13.5">
      <c r="A157" s="105" t="s">
        <v>33</v>
      </c>
      <c r="B157" s="30">
        <f>+B158-SUM(B148:B156)</f>
        <v>64676.90051999991</v>
      </c>
      <c r="C157" s="30">
        <f>+C158-SUM(C148:C156)</f>
        <v>52091.13134000014</v>
      </c>
      <c r="D157" s="30">
        <f>+D158-SUM(D148:D156)</f>
        <v>97699.78399999999</v>
      </c>
      <c r="E157" s="30">
        <f>+E158-SUM(E148:E156)</f>
        <v>58265.25999999995</v>
      </c>
      <c r="F157" s="29">
        <f t="shared" si="31"/>
        <v>-19.45945009549105</v>
      </c>
      <c r="G157" s="29">
        <f t="shared" si="32"/>
        <v>-40.36295924666532</v>
      </c>
      <c r="H157" s="29">
        <f t="shared" si="33"/>
        <v>35.05121797983484</v>
      </c>
      <c r="I157" s="30">
        <f t="shared" si="34"/>
        <v>-35255.81056386586</v>
      </c>
      <c r="J157" s="30">
        <f t="shared" si="35"/>
        <v>22670.041383866093</v>
      </c>
      <c r="K157" s="30">
        <f t="shared" si="36"/>
        <v>-12585.76917999977</v>
      </c>
      <c r="L157" s="42"/>
      <c r="N157" s="51"/>
      <c r="O157" s="51"/>
      <c r="P157" s="52"/>
      <c r="Q157" s="52"/>
      <c r="T157" s="33"/>
      <c r="U157" s="33"/>
      <c r="V157" s="33"/>
    </row>
    <row r="158" spans="1:22" ht="13.5">
      <c r="A158" s="35" t="s">
        <v>32</v>
      </c>
      <c r="B158" s="30">
        <v>458252.26232999994</v>
      </c>
      <c r="C158" s="30">
        <v>514970.2288500005</v>
      </c>
      <c r="D158" s="30">
        <v>708907.3420000001</v>
      </c>
      <c r="E158" s="30">
        <v>519497.9869999999</v>
      </c>
      <c r="F158" s="29">
        <f t="shared" si="31"/>
        <v>12.377018333006372</v>
      </c>
      <c r="G158" s="29">
        <f t="shared" si="32"/>
        <v>-26.71849249940483</v>
      </c>
      <c r="H158" s="29">
        <f t="shared" si="33"/>
        <v>53.34976335208943</v>
      </c>
      <c r="I158" s="30">
        <f>SUM(I148:I157)</f>
        <v>-183575.65773936588</v>
      </c>
      <c r="J158" s="30">
        <f>SUM(J148:J157)</f>
        <v>240293.62425936636</v>
      </c>
      <c r="K158" s="30">
        <f>SUM(K148:K157)</f>
        <v>56717.96652000044</v>
      </c>
      <c r="L158" s="42"/>
      <c r="N158" s="51"/>
      <c r="O158" s="51"/>
      <c r="P158" s="52"/>
      <c r="Q158" s="52"/>
      <c r="T158" s="33"/>
      <c r="U158" s="33"/>
      <c r="V158" s="33"/>
    </row>
    <row r="159" spans="1:22" ht="13.5">
      <c r="A159" s="80"/>
      <c r="B159" s="73"/>
      <c r="C159" s="73"/>
      <c r="D159" s="81"/>
      <c r="E159" s="73"/>
      <c r="F159"/>
      <c r="G159" s="60"/>
      <c r="H159" s="60"/>
      <c r="I159" s="59"/>
      <c r="J159" s="59"/>
      <c r="K159" s="59"/>
      <c r="L159" s="42"/>
      <c r="N159" s="51"/>
      <c r="O159" s="51"/>
      <c r="P159" s="52"/>
      <c r="Q159" s="52"/>
      <c r="T159" s="33"/>
      <c r="U159" s="33"/>
      <c r="V159" s="33"/>
    </row>
    <row r="160" spans="1:22" ht="13.5">
      <c r="A160" s="80"/>
      <c r="B160" s="73"/>
      <c r="C160" s="73"/>
      <c r="D160" s="81"/>
      <c r="E160" s="73"/>
      <c r="F160"/>
      <c r="G160" s="60"/>
      <c r="H160" s="60"/>
      <c r="I160" s="59"/>
      <c r="J160" s="59"/>
      <c r="K160" s="59"/>
      <c r="L160" s="42"/>
      <c r="N160" s="51"/>
      <c r="O160" s="51"/>
      <c r="P160" s="52"/>
      <c r="Q160" s="52"/>
      <c r="T160" s="33"/>
      <c r="U160" s="33"/>
      <c r="V160" s="33"/>
    </row>
    <row r="161" spans="1:22" ht="13.5">
      <c r="A161" s="128"/>
      <c r="B161" s="139" t="s">
        <v>107</v>
      </c>
      <c r="C161" s="139"/>
      <c r="D161" s="139"/>
      <c r="E161" s="139"/>
      <c r="F161" s="139"/>
      <c r="G161" s="128"/>
      <c r="H161" s="129" t="str">
        <f>+H19</f>
        <v>DICIEMBRE 2005-2006</v>
      </c>
      <c r="I161" s="139"/>
      <c r="J161" s="139"/>
      <c r="K161" s="139"/>
      <c r="L161" s="42"/>
      <c r="N161" s="51"/>
      <c r="O161" s="51"/>
      <c r="P161" s="52"/>
      <c r="Q161" s="52"/>
      <c r="T161" s="33"/>
      <c r="U161" s="33"/>
      <c r="V161" s="33"/>
    </row>
    <row r="162" spans="1:22" ht="13.5">
      <c r="A162" s="53"/>
      <c r="B162" s="7" t="s">
        <v>1</v>
      </c>
      <c r="C162" s="8"/>
      <c r="D162" s="7" t="s">
        <v>2</v>
      </c>
      <c r="E162" s="8"/>
      <c r="F162" s="106"/>
      <c r="G162" s="107" t="s">
        <v>3</v>
      </c>
      <c r="H162" s="108"/>
      <c r="I162" s="106"/>
      <c r="J162" s="107" t="s">
        <v>4</v>
      </c>
      <c r="K162" s="108"/>
      <c r="L162" s="42"/>
      <c r="N162" s="51"/>
      <c r="O162" s="51"/>
      <c r="P162" s="52"/>
      <c r="Q162" s="52"/>
      <c r="T162" s="33"/>
      <c r="U162" s="33"/>
      <c r="V162" s="33"/>
    </row>
    <row r="163" spans="1:22" ht="13.5">
      <c r="A163" s="54" t="s">
        <v>12</v>
      </c>
      <c r="B163" s="17" t="s">
        <v>5</v>
      </c>
      <c r="C163" s="18"/>
      <c r="D163" s="17" t="s">
        <v>6</v>
      </c>
      <c r="E163" s="18"/>
      <c r="F163" s="11" t="s">
        <v>7</v>
      </c>
      <c r="G163" s="11" t="s">
        <v>8</v>
      </c>
      <c r="H163" s="11" t="s">
        <v>9</v>
      </c>
      <c r="I163" s="11" t="s">
        <v>2</v>
      </c>
      <c r="J163" s="11" t="s">
        <v>10</v>
      </c>
      <c r="K163" s="11" t="s">
        <v>11</v>
      </c>
      <c r="L163" s="42"/>
      <c r="N163" s="51"/>
      <c r="O163" s="51"/>
      <c r="P163" s="52"/>
      <c r="Q163" s="52"/>
      <c r="T163" s="33"/>
      <c r="U163" s="33"/>
      <c r="V163" s="33"/>
    </row>
    <row r="164" spans="1:22" ht="13.5">
      <c r="A164" s="55"/>
      <c r="B164" s="22">
        <f>+B22</f>
        <v>2005</v>
      </c>
      <c r="C164" s="22">
        <f>+C22</f>
        <v>2006</v>
      </c>
      <c r="D164" s="22">
        <f>+D22</f>
        <v>2005</v>
      </c>
      <c r="E164" s="22">
        <f>+E22</f>
        <v>2006</v>
      </c>
      <c r="F164" s="109"/>
      <c r="G164" s="109" t="s">
        <v>13</v>
      </c>
      <c r="H164" s="109"/>
      <c r="I164" s="109"/>
      <c r="J164" s="109" t="s">
        <v>14</v>
      </c>
      <c r="K164" s="109"/>
      <c r="L164" s="42"/>
      <c r="N164" s="51"/>
      <c r="O164" s="51"/>
      <c r="P164" s="52"/>
      <c r="Q164" s="52"/>
      <c r="T164" s="33"/>
      <c r="U164" s="33"/>
      <c r="V164" s="33"/>
    </row>
    <row r="165" spans="1:22" ht="13.5">
      <c r="A165" s="110" t="s">
        <v>58</v>
      </c>
      <c r="B165" s="30">
        <v>1083471.8585199963</v>
      </c>
      <c r="C165" s="30">
        <v>1425525.6898100006</v>
      </c>
      <c r="D165" s="30">
        <v>230711.60800000007</v>
      </c>
      <c r="E165" s="30">
        <v>215246.8370000002</v>
      </c>
      <c r="F165" s="29">
        <f aca="true" t="shared" si="37" ref="F165:F177">IF(B165=0,100,((C165/B165)-1)*100)</f>
        <v>31.57016295349322</v>
      </c>
      <c r="G165" s="29">
        <f aca="true" t="shared" si="38" ref="G165:G177">IF(D165=0,100,((E165/D165)-1)*100)</f>
        <v>-6.703074515435681</v>
      </c>
      <c r="H165" s="29">
        <f aca="true" t="shared" si="39" ref="H165:H177">IF(B165=0,1,IF(C165=0,-100,(((D165/B165)/(E165/C165))-1)*100))</f>
        <v>41.02304258167766</v>
      </c>
      <c r="I165" s="30">
        <f aca="true" t="shared" si="40" ref="I165:I176">IF(E165=0,-D165,((E165-D165)*(C165/E165)))</f>
        <v>-102419.29059114805</v>
      </c>
      <c r="J165" s="30">
        <f aca="true" t="shared" si="41" ref="J165:J176">IF(E165=0,-B165,IF(D165=0,0,((C165/E165)-(B165/D165))*D165))</f>
        <v>444473.1218811524</v>
      </c>
      <c r="K165" s="30">
        <f aca="true" t="shared" si="42" ref="K165:K176">IF(I165&gt;0,I165+J165,(C165-B165))</f>
        <v>342053.8312900043</v>
      </c>
      <c r="L165" s="42"/>
      <c r="M165" s="49"/>
      <c r="N165" s="51"/>
      <c r="O165" s="51"/>
      <c r="P165" s="52"/>
      <c r="Q165" s="52"/>
      <c r="T165" s="33"/>
      <c r="U165" s="33"/>
      <c r="V165" s="33"/>
    </row>
    <row r="166" spans="1:22" ht="13.5">
      <c r="A166" s="110" t="s">
        <v>59</v>
      </c>
      <c r="B166" s="30">
        <v>352821.915669999</v>
      </c>
      <c r="C166" s="30">
        <v>482829.4107200003</v>
      </c>
      <c r="D166" s="30">
        <v>74775.88900000005</v>
      </c>
      <c r="E166" s="30">
        <v>93274.40999999993</v>
      </c>
      <c r="F166" s="29">
        <f t="shared" si="37"/>
        <v>36.847908045372016</v>
      </c>
      <c r="G166" s="29">
        <f t="shared" si="38"/>
        <v>24.738617283439936</v>
      </c>
      <c r="H166" s="29">
        <f t="shared" si="39"/>
        <v>9.707732076600205</v>
      </c>
      <c r="I166" s="30">
        <f t="shared" si="40"/>
        <v>95756.4887692294</v>
      </c>
      <c r="J166" s="30">
        <f t="shared" si="41"/>
        <v>34251.006280771864</v>
      </c>
      <c r="K166" s="30">
        <f t="shared" si="42"/>
        <v>130007.49505000126</v>
      </c>
      <c r="L166" s="42"/>
      <c r="M166" s="49"/>
      <c r="N166" s="111"/>
      <c r="O166" s="51"/>
      <c r="P166" s="52"/>
      <c r="Q166" s="52"/>
      <c r="T166" s="33"/>
      <c r="U166" s="33"/>
      <c r="V166" s="33"/>
    </row>
    <row r="167" spans="1:22" ht="13.5">
      <c r="A167" s="110" t="s">
        <v>61</v>
      </c>
      <c r="B167" s="30">
        <v>282055.74517999985</v>
      </c>
      <c r="C167" s="30">
        <v>293864.71527999983</v>
      </c>
      <c r="D167" s="30">
        <v>78340.51199999994</v>
      </c>
      <c r="E167" s="30">
        <v>78451.13099999998</v>
      </c>
      <c r="F167" s="29">
        <f t="shared" si="37"/>
        <v>4.1867504214331275</v>
      </c>
      <c r="G167" s="29">
        <f t="shared" si="38"/>
        <v>0.14120280449536615</v>
      </c>
      <c r="H167" s="29">
        <f t="shared" si="39"/>
        <v>4.039843244978614</v>
      </c>
      <c r="I167" s="30">
        <f t="shared" si="40"/>
        <v>414.36013127164017</v>
      </c>
      <c r="J167" s="30">
        <f t="shared" si="41"/>
        <v>11394.609968728344</v>
      </c>
      <c r="K167" s="30">
        <f t="shared" si="42"/>
        <v>11808.970099999984</v>
      </c>
      <c r="L167" s="42"/>
      <c r="M167" s="49"/>
      <c r="N167" s="51"/>
      <c r="O167" s="51"/>
      <c r="P167" s="52"/>
      <c r="Q167" s="52"/>
      <c r="T167" s="33"/>
      <c r="U167" s="33"/>
      <c r="V167" s="33"/>
    </row>
    <row r="168" spans="1:22" ht="13.5">
      <c r="A168" s="112" t="s">
        <v>64</v>
      </c>
      <c r="B168" s="30">
        <v>40263.13687999994</v>
      </c>
      <c r="C168" s="30">
        <v>64378.834479999925</v>
      </c>
      <c r="D168" s="30">
        <v>18754.826000000012</v>
      </c>
      <c r="E168" s="30">
        <v>27104.116999999995</v>
      </c>
      <c r="F168" s="29">
        <f t="shared" si="37"/>
        <v>59.89522791498907</v>
      </c>
      <c r="G168" s="29">
        <f t="shared" si="38"/>
        <v>44.51809363627248</v>
      </c>
      <c r="H168" s="29">
        <f t="shared" si="39"/>
        <v>10.64028308968581</v>
      </c>
      <c r="I168" s="30">
        <f t="shared" si="40"/>
        <v>19831.585855180303</v>
      </c>
      <c r="J168" s="30">
        <f t="shared" si="41"/>
        <v>4284.11174481968</v>
      </c>
      <c r="K168" s="30">
        <f t="shared" si="42"/>
        <v>24115.697599999985</v>
      </c>
      <c r="L168" s="42"/>
      <c r="M168" s="49"/>
      <c r="N168" s="51"/>
      <c r="O168" s="51"/>
      <c r="P168" s="52"/>
      <c r="Q168" s="52"/>
      <c r="T168" s="33"/>
      <c r="U168" s="33"/>
      <c r="V168" s="33"/>
    </row>
    <row r="169" spans="1:22" ht="13.5">
      <c r="A169" s="112" t="s">
        <v>65</v>
      </c>
      <c r="B169" s="30">
        <v>45499.672540000014</v>
      </c>
      <c r="C169" s="30">
        <v>60891.5001</v>
      </c>
      <c r="D169" s="30">
        <v>75374.193</v>
      </c>
      <c r="E169" s="30">
        <v>77377.563</v>
      </c>
      <c r="F169" s="29">
        <f t="shared" si="37"/>
        <v>33.82843590021138</v>
      </c>
      <c r="G169" s="29">
        <f t="shared" si="38"/>
        <v>2.6578991034769572</v>
      </c>
      <c r="H169" s="29">
        <f t="shared" si="39"/>
        <v>30.363505457398055</v>
      </c>
      <c r="I169" s="30">
        <f t="shared" si="40"/>
        <v>1576.5320052188347</v>
      </c>
      <c r="J169" s="30">
        <f t="shared" si="41"/>
        <v>13815.295554781145</v>
      </c>
      <c r="K169" s="30">
        <f t="shared" si="42"/>
        <v>15391.82755999998</v>
      </c>
      <c r="L169" s="42"/>
      <c r="M169" s="49"/>
      <c r="N169" s="51"/>
      <c r="O169" s="51"/>
      <c r="P169" s="52"/>
      <c r="Q169" s="52"/>
      <c r="T169" s="33"/>
      <c r="U169" s="33"/>
      <c r="V169" s="33"/>
    </row>
    <row r="170" spans="1:22" ht="13.5">
      <c r="A170" s="112" t="s">
        <v>79</v>
      </c>
      <c r="B170" s="30">
        <v>41622.89796000001</v>
      </c>
      <c r="C170" s="30">
        <v>49499.926929999965</v>
      </c>
      <c r="D170" s="30">
        <v>4906.419000000001</v>
      </c>
      <c r="E170" s="30">
        <v>4137.149</v>
      </c>
      <c r="F170" s="29">
        <f t="shared" si="37"/>
        <v>18.924749010916674</v>
      </c>
      <c r="G170" s="29">
        <f t="shared" si="38"/>
        <v>-15.678848463614713</v>
      </c>
      <c r="H170" s="29">
        <f t="shared" si="39"/>
        <v>41.03786160889848</v>
      </c>
      <c r="I170" s="30">
        <f t="shared" si="40"/>
        <v>-9204.11829243788</v>
      </c>
      <c r="J170" s="30">
        <f t="shared" si="41"/>
        <v>17081.147262437833</v>
      </c>
      <c r="K170" s="30">
        <f t="shared" si="42"/>
        <v>7877.028969999956</v>
      </c>
      <c r="L170" s="42"/>
      <c r="M170" s="49"/>
      <c r="N170" s="51"/>
      <c r="O170" s="51"/>
      <c r="P170" s="52"/>
      <c r="Q170" s="52"/>
      <c r="T170" s="33"/>
      <c r="U170" s="33"/>
      <c r="V170" s="33"/>
    </row>
    <row r="171" spans="1:22" ht="13.5">
      <c r="A171" s="110" t="s">
        <v>80</v>
      </c>
      <c r="B171" s="30">
        <v>24339.699279999993</v>
      </c>
      <c r="C171" s="30">
        <v>29495.446629999995</v>
      </c>
      <c r="D171" s="30">
        <v>1839.9060000000006</v>
      </c>
      <c r="E171" s="30">
        <v>1932.5789999999997</v>
      </c>
      <c r="F171" s="29">
        <f t="shared" si="37"/>
        <v>21.182461174598387</v>
      </c>
      <c r="G171" s="29">
        <f t="shared" si="38"/>
        <v>5.036833403445562</v>
      </c>
      <c r="H171" s="29">
        <f t="shared" si="39"/>
        <v>15.371396155039818</v>
      </c>
      <c r="I171" s="30">
        <f t="shared" si="40"/>
        <v>1414.3957507258244</v>
      </c>
      <c r="J171" s="30">
        <f t="shared" si="41"/>
        <v>3741.3515992741745</v>
      </c>
      <c r="K171" s="30">
        <f t="shared" si="42"/>
        <v>5155.747349999999</v>
      </c>
      <c r="L171" s="42"/>
      <c r="M171" s="49"/>
      <c r="N171" s="51"/>
      <c r="O171" s="51"/>
      <c r="P171" s="52"/>
      <c r="Q171" s="52"/>
      <c r="T171" s="33"/>
      <c r="U171" s="33"/>
      <c r="V171" s="33"/>
    </row>
    <row r="172" spans="1:22" ht="13.5">
      <c r="A172" s="110" t="s">
        <v>81</v>
      </c>
      <c r="B172" s="30">
        <v>6569.869559999999</v>
      </c>
      <c r="C172" s="30">
        <v>7780.332210000002</v>
      </c>
      <c r="D172" s="30">
        <v>252.965</v>
      </c>
      <c r="E172" s="30">
        <v>322.311</v>
      </c>
      <c r="F172" s="29">
        <f t="shared" si="37"/>
        <v>18.42445483803492</v>
      </c>
      <c r="G172" s="29">
        <f t="shared" si="38"/>
        <v>27.41327851679085</v>
      </c>
      <c r="H172" s="29">
        <f t="shared" si="39"/>
        <v>-7.0548562782421165</v>
      </c>
      <c r="I172" s="30">
        <f t="shared" si="40"/>
        <v>1673.957505125981</v>
      </c>
      <c r="J172" s="30">
        <f t="shared" si="41"/>
        <v>-463.49485512597687</v>
      </c>
      <c r="K172" s="30">
        <f t="shared" si="42"/>
        <v>1210.462650000004</v>
      </c>
      <c r="L172" s="42"/>
      <c r="M172" s="49"/>
      <c r="N172" s="51"/>
      <c r="O172" s="51"/>
      <c r="P172" s="52"/>
      <c r="Q172" s="52"/>
      <c r="T172" s="33"/>
      <c r="U172" s="33"/>
      <c r="V172" s="33"/>
    </row>
    <row r="173" spans="1:22" ht="13.5">
      <c r="A173" s="112" t="s">
        <v>82</v>
      </c>
      <c r="B173" s="30">
        <v>6282.290439999999</v>
      </c>
      <c r="C173" s="30">
        <v>7124.8084499999995</v>
      </c>
      <c r="D173" s="30">
        <v>1447.764</v>
      </c>
      <c r="E173" s="30">
        <v>1414.04</v>
      </c>
      <c r="F173" s="29">
        <f t="shared" si="37"/>
        <v>13.411000622250778</v>
      </c>
      <c r="G173" s="29">
        <f t="shared" si="38"/>
        <v>-2.329385176036969</v>
      </c>
      <c r="H173" s="29">
        <f t="shared" si="39"/>
        <v>16.115784493276198</v>
      </c>
      <c r="I173" s="30">
        <f t="shared" si="40"/>
        <v>-169.92237855209154</v>
      </c>
      <c r="J173" s="30">
        <f t="shared" si="41"/>
        <v>1012.4403885520926</v>
      </c>
      <c r="K173" s="30">
        <f t="shared" si="42"/>
        <v>842.5180100000007</v>
      </c>
      <c r="L173" s="42"/>
      <c r="M173" s="49"/>
      <c r="N173" s="51"/>
      <c r="O173" s="51"/>
      <c r="P173" s="52"/>
      <c r="Q173" s="52"/>
      <c r="T173" s="33"/>
      <c r="U173" s="33"/>
      <c r="V173" s="33"/>
    </row>
    <row r="174" spans="1:22" ht="13.5">
      <c r="A174" s="112" t="s">
        <v>83</v>
      </c>
      <c r="B174" s="30">
        <v>2486.6886599999984</v>
      </c>
      <c r="C174" s="30">
        <v>2391.455080000002</v>
      </c>
      <c r="D174" s="30">
        <v>247.42799999999988</v>
      </c>
      <c r="E174" s="30">
        <v>200.655</v>
      </c>
      <c r="F174" s="29">
        <f t="shared" si="37"/>
        <v>-3.829734760603143</v>
      </c>
      <c r="G174" s="29">
        <f t="shared" si="38"/>
        <v>-18.903681070856937</v>
      </c>
      <c r="H174" s="29">
        <f t="shared" si="39"/>
        <v>18.587707197196558</v>
      </c>
      <c r="I174" s="30">
        <f t="shared" si="40"/>
        <v>-557.4519870266867</v>
      </c>
      <c r="J174" s="30">
        <f t="shared" si="41"/>
        <v>462.2184070266901</v>
      </c>
      <c r="K174" s="30">
        <f t="shared" si="42"/>
        <v>-95.23357999999644</v>
      </c>
      <c r="L174" s="42"/>
      <c r="M174" s="49"/>
      <c r="N174" s="51"/>
      <c r="O174" s="51"/>
      <c r="P174" s="52"/>
      <c r="Q174" s="52"/>
      <c r="T174" s="33"/>
      <c r="U174" s="33"/>
      <c r="V174" s="33"/>
    </row>
    <row r="175" spans="1:22" ht="13.5">
      <c r="A175" s="112" t="s">
        <v>84</v>
      </c>
      <c r="B175" s="30">
        <v>2122.7795800000004</v>
      </c>
      <c r="C175" s="30">
        <v>1960.8685799999996</v>
      </c>
      <c r="D175" s="30">
        <v>762.7309999999999</v>
      </c>
      <c r="E175" s="30">
        <v>707.395</v>
      </c>
      <c r="F175" s="29">
        <f t="shared" si="37"/>
        <v>-7.627310980634205</v>
      </c>
      <c r="G175" s="29">
        <f t="shared" si="38"/>
        <v>-7.254982424996481</v>
      </c>
      <c r="H175" s="29">
        <f t="shared" si="39"/>
        <v>-0.4014539706530651</v>
      </c>
      <c r="I175" s="30">
        <f t="shared" si="40"/>
        <v>-153.38901708787844</v>
      </c>
      <c r="J175" s="30">
        <f t="shared" si="41"/>
        <v>-8.521982912122276</v>
      </c>
      <c r="K175" s="30">
        <f t="shared" si="42"/>
        <v>-161.91100000000074</v>
      </c>
      <c r="L175" s="42"/>
      <c r="M175" s="49"/>
      <c r="N175" s="51"/>
      <c r="O175" s="51"/>
      <c r="P175" s="52"/>
      <c r="Q175" s="52"/>
      <c r="T175" s="33"/>
      <c r="U175" s="33"/>
      <c r="V175" s="33"/>
    </row>
    <row r="176" spans="1:22" ht="13.5">
      <c r="A176" s="112" t="s">
        <v>85</v>
      </c>
      <c r="B176" s="30"/>
      <c r="C176" s="30">
        <v>1339.76354</v>
      </c>
      <c r="D176" s="30"/>
      <c r="E176" s="30">
        <v>221.197</v>
      </c>
      <c r="F176" s="29">
        <f t="shared" si="37"/>
        <v>100</v>
      </c>
      <c r="G176" s="29">
        <f t="shared" si="38"/>
        <v>100</v>
      </c>
      <c r="H176" s="29">
        <f t="shared" si="39"/>
        <v>1</v>
      </c>
      <c r="I176" s="30">
        <f t="shared" si="40"/>
        <v>1339.76354</v>
      </c>
      <c r="J176" s="30">
        <f t="shared" si="41"/>
        <v>0</v>
      </c>
      <c r="K176" s="30">
        <f t="shared" si="42"/>
        <v>1339.76354</v>
      </c>
      <c r="L176" s="42"/>
      <c r="M176" s="49"/>
      <c r="N176" s="51"/>
      <c r="O176" s="51"/>
      <c r="P176" s="52"/>
      <c r="Q176" s="52"/>
      <c r="T176" s="33"/>
      <c r="U176" s="33"/>
      <c r="V176" s="33"/>
    </row>
    <row r="177" spans="1:22" ht="13.5">
      <c r="A177" s="35" t="s">
        <v>32</v>
      </c>
      <c r="B177" s="30">
        <f>SUM(B165:B176)</f>
        <v>1887536.554269995</v>
      </c>
      <c r="C177" s="30">
        <f>SUM(C165:C176)</f>
        <v>2427082.7518100007</v>
      </c>
      <c r="D177" s="30">
        <f>SUM(D165:D176)</f>
        <v>487414.24100000015</v>
      </c>
      <c r="E177" s="30">
        <f>SUM(E165:E176)</f>
        <v>500389.3840000001</v>
      </c>
      <c r="F177" s="29">
        <f t="shared" si="37"/>
        <v>28.584675423606566</v>
      </c>
      <c r="G177" s="29">
        <f t="shared" si="38"/>
        <v>2.662036089339437</v>
      </c>
      <c r="H177" s="29">
        <f t="shared" si="39"/>
        <v>25.25046289916606</v>
      </c>
      <c r="I177" s="30">
        <f>SUM(I165:I176)</f>
        <v>9502.911290499396</v>
      </c>
      <c r="J177" s="30">
        <f>SUM(J165:J176)</f>
        <v>530043.2862495062</v>
      </c>
      <c r="K177" s="30">
        <f>SUM(K165:K176)</f>
        <v>539546.1975400054</v>
      </c>
      <c r="L177" s="42"/>
      <c r="N177" s="51"/>
      <c r="O177" s="51"/>
      <c r="P177" s="52"/>
      <c r="Q177" s="52"/>
      <c r="T177" s="33"/>
      <c r="U177" s="33"/>
      <c r="V177" s="33"/>
    </row>
    <row r="178" spans="1:22" ht="13.5">
      <c r="A178" s="58"/>
      <c r="B178" s="78">
        <f>+B177/B40</f>
        <v>0.6126513345903317</v>
      </c>
      <c r="C178" s="78">
        <f>+C177/C40</f>
        <v>0.6590105725732209</v>
      </c>
      <c r="D178" s="78">
        <f>+D177/D40</f>
        <v>0.30637110925803024</v>
      </c>
      <c r="E178" s="78">
        <f>+E177/E40</f>
        <v>0.3597502586890378</v>
      </c>
      <c r="F178" s="60"/>
      <c r="G178" s="60"/>
      <c r="H178" s="60"/>
      <c r="I178" s="59"/>
      <c r="J178" s="59"/>
      <c r="K178" s="59"/>
      <c r="L178" s="42"/>
      <c r="N178" s="51"/>
      <c r="O178" s="51"/>
      <c r="P178" s="52"/>
      <c r="Q178" s="52"/>
      <c r="T178" s="33"/>
      <c r="U178" s="33"/>
      <c r="V178" s="33"/>
    </row>
    <row r="179" spans="1:22" ht="13.5">
      <c r="A179" s="58"/>
      <c r="B179" s="59"/>
      <c r="C179" s="59"/>
      <c r="D179" s="59"/>
      <c r="E179" s="59"/>
      <c r="F179" s="60"/>
      <c r="G179" s="60"/>
      <c r="H179" s="60"/>
      <c r="I179" s="59"/>
      <c r="J179" s="59"/>
      <c r="K179" s="59"/>
      <c r="L179" s="42"/>
      <c r="N179" s="51"/>
      <c r="O179" s="51"/>
      <c r="P179" s="52"/>
      <c r="Q179" s="52"/>
      <c r="T179" s="33"/>
      <c r="U179" s="33"/>
      <c r="V179" s="33"/>
    </row>
    <row r="180" spans="1:22" ht="13.5">
      <c r="A180" s="58"/>
      <c r="B180" s="59"/>
      <c r="C180" s="59"/>
      <c r="D180" s="59"/>
      <c r="E180" s="59"/>
      <c r="F180" s="60"/>
      <c r="G180" s="60"/>
      <c r="H180" s="60"/>
      <c r="I180" s="59"/>
      <c r="J180" s="59"/>
      <c r="K180" s="59"/>
      <c r="L180" s="42"/>
      <c r="N180" s="51"/>
      <c r="O180" s="51"/>
      <c r="P180" s="52"/>
      <c r="Q180" s="52"/>
      <c r="T180" s="33"/>
      <c r="U180" s="33"/>
      <c r="V180" s="33"/>
    </row>
    <row r="181" spans="1:22" ht="13.5">
      <c r="A181" s="128"/>
      <c r="B181" s="129" t="s">
        <v>108</v>
      </c>
      <c r="C181" s="131"/>
      <c r="D181" s="131"/>
      <c r="E181" s="131"/>
      <c r="F181" s="132"/>
      <c r="G181" s="132"/>
      <c r="H181" s="129" t="str">
        <f>+H19</f>
        <v>DICIEMBRE 2005-2006</v>
      </c>
      <c r="I181" s="128"/>
      <c r="J181" s="132"/>
      <c r="K181" s="132"/>
      <c r="L181" s="42"/>
      <c r="N181" s="51"/>
      <c r="O181" s="51"/>
      <c r="P181" s="52"/>
      <c r="T181" s="33"/>
      <c r="U181" s="33"/>
      <c r="V181" s="33"/>
    </row>
    <row r="182" spans="1:22" ht="13.5">
      <c r="A182" s="44"/>
      <c r="B182" s="45" t="s">
        <v>1</v>
      </c>
      <c r="C182" s="45"/>
      <c r="D182" s="45" t="s">
        <v>2</v>
      </c>
      <c r="E182" s="45"/>
      <c r="F182" s="44"/>
      <c r="G182" s="46" t="s">
        <v>3</v>
      </c>
      <c r="H182" s="44"/>
      <c r="I182" s="44"/>
      <c r="J182" s="46" t="s">
        <v>4</v>
      </c>
      <c r="K182" s="44"/>
      <c r="L182" s="42"/>
      <c r="N182" s="51"/>
      <c r="O182" s="51"/>
      <c r="T182" s="33"/>
      <c r="U182" s="33"/>
      <c r="V182" s="33"/>
    </row>
    <row r="183" spans="1:22" ht="13.5">
      <c r="A183" s="44" t="s">
        <v>12</v>
      </c>
      <c r="B183" s="45" t="s">
        <v>5</v>
      </c>
      <c r="C183" s="45"/>
      <c r="D183" s="45" t="s">
        <v>6</v>
      </c>
      <c r="E183" s="45"/>
      <c r="F183" s="47" t="s">
        <v>7</v>
      </c>
      <c r="G183" s="47" t="s">
        <v>8</v>
      </c>
      <c r="H183" s="47" t="s">
        <v>9</v>
      </c>
      <c r="I183" s="47" t="s">
        <v>2</v>
      </c>
      <c r="J183" s="47" t="s">
        <v>10</v>
      </c>
      <c r="K183" s="47" t="s">
        <v>11</v>
      </c>
      <c r="L183" s="42"/>
      <c r="Q183" s="103"/>
      <c r="T183" s="33"/>
      <c r="U183" s="33"/>
      <c r="V183" s="33"/>
    </row>
    <row r="184" spans="1:22" ht="13.5">
      <c r="A184" s="44"/>
      <c r="B184" s="22">
        <f>+B164</f>
        <v>2005</v>
      </c>
      <c r="C184" s="22">
        <f>+C164</f>
        <v>2006</v>
      </c>
      <c r="D184" s="22">
        <f>+D164</f>
        <v>2005</v>
      </c>
      <c r="E184" s="22">
        <f>+E164</f>
        <v>2006</v>
      </c>
      <c r="F184" s="47"/>
      <c r="G184" s="47" t="s">
        <v>13</v>
      </c>
      <c r="H184" s="47"/>
      <c r="I184" s="47"/>
      <c r="J184" s="47" t="s">
        <v>14</v>
      </c>
      <c r="K184" s="47"/>
      <c r="L184" s="42"/>
      <c r="Q184" s="103"/>
      <c r="T184" s="33"/>
      <c r="U184" s="33"/>
      <c r="V184" s="33"/>
    </row>
    <row r="185" spans="1:22" ht="13.5">
      <c r="A185" s="113" t="s">
        <v>15</v>
      </c>
      <c r="B185" s="30">
        <v>1238580.636119999</v>
      </c>
      <c r="C185" s="30">
        <v>1611504.4537500036</v>
      </c>
      <c r="D185" s="30">
        <v>292144.78199999983</v>
      </c>
      <c r="E185" s="30">
        <v>316510.8740000008</v>
      </c>
      <c r="F185" s="29">
        <f aca="true" t="shared" si="43" ref="F185:F198">IF(B185=0,100,((C185/B185)-1)*100)</f>
        <v>30.108965597769455</v>
      </c>
      <c r="G185" s="29">
        <f aca="true" t="shared" si="44" ref="G185:G198">IF(D185=0,100,((E185/D185)-1)*100)</f>
        <v>8.340416636296787</v>
      </c>
      <c r="H185" s="29">
        <f aca="true" t="shared" si="45" ref="H185:H198">IF(B185=0,1,IF(C185=0,-100,(((D185/B185)/(E185/C185))-1)*100))</f>
        <v>20.09273144532071</v>
      </c>
      <c r="I185" s="30">
        <f aca="true" t="shared" si="46" ref="I185:I197">IF(E185=0,-D185,((E185-D185)*(C185/E185)))</f>
        <v>124059.13668066844</v>
      </c>
      <c r="J185" s="30">
        <f aca="true" t="shared" si="47" ref="J185:J197">IF(E185=0,-B185,IF(D185=0,0,((C185/E185)-(B185/D185))*D185))</f>
        <v>248864.6809493359</v>
      </c>
      <c r="K185" s="30">
        <f aca="true" t="shared" si="48" ref="K185:K197">IF(I185&gt;0,I185+J185,(C185-B185))</f>
        <v>372923.8176300043</v>
      </c>
      <c r="L185" s="114"/>
      <c r="Q185" s="103"/>
      <c r="T185" s="33"/>
      <c r="U185" s="33"/>
      <c r="V185" s="33"/>
    </row>
    <row r="186" spans="1:22" ht="13.5">
      <c r="A186" s="113" t="s">
        <v>16</v>
      </c>
      <c r="B186" s="30">
        <v>459557.42175999965</v>
      </c>
      <c r="C186" s="30">
        <v>588500.2782599999</v>
      </c>
      <c r="D186" s="30">
        <v>99775.18299999998</v>
      </c>
      <c r="E186" s="30">
        <v>86442.60100000001</v>
      </c>
      <c r="F186" s="29">
        <f t="shared" si="43"/>
        <v>28.05805115847737</v>
      </c>
      <c r="G186" s="29">
        <f t="shared" si="44"/>
        <v>-13.362623449159672</v>
      </c>
      <c r="H186" s="29">
        <f t="shared" si="45"/>
        <v>47.80924383522931</v>
      </c>
      <c r="I186" s="30">
        <f t="shared" si="46"/>
        <v>-90768.07183213107</v>
      </c>
      <c r="J186" s="30">
        <f t="shared" si="47"/>
        <v>219710.92833213136</v>
      </c>
      <c r="K186" s="30">
        <f t="shared" si="48"/>
        <v>128942.85650000029</v>
      </c>
      <c r="L186" s="114"/>
      <c r="Q186" s="103"/>
      <c r="T186" s="33"/>
      <c r="U186" s="33"/>
      <c r="V186" s="33"/>
    </row>
    <row r="187" spans="1:22" ht="13.5">
      <c r="A187" s="113" t="s">
        <v>19</v>
      </c>
      <c r="B187" s="30">
        <v>57726.93646000001</v>
      </c>
      <c r="C187" s="30">
        <v>69521.16834000005</v>
      </c>
      <c r="D187" s="30">
        <v>6205.052</v>
      </c>
      <c r="E187" s="30">
        <v>6855.446999999998</v>
      </c>
      <c r="F187" s="29">
        <f t="shared" si="43"/>
        <v>20.431071876077223</v>
      </c>
      <c r="G187" s="29">
        <f t="shared" si="44"/>
        <v>10.481701039733405</v>
      </c>
      <c r="H187" s="29">
        <f t="shared" si="45"/>
        <v>9.00544682305866</v>
      </c>
      <c r="I187" s="30">
        <f t="shared" si="46"/>
        <v>6595.663314513882</v>
      </c>
      <c r="J187" s="30">
        <f t="shared" si="47"/>
        <v>5198.568565486157</v>
      </c>
      <c r="K187" s="30">
        <f t="shared" si="48"/>
        <v>11794.23188000004</v>
      </c>
      <c r="L187" s="114"/>
      <c r="N187" s="115"/>
      <c r="O187" s="115"/>
      <c r="P187" s="52"/>
      <c r="T187" s="33"/>
      <c r="U187" s="33"/>
      <c r="V187" s="33"/>
    </row>
    <row r="188" spans="1:22" ht="13.5">
      <c r="A188" s="113" t="s">
        <v>20</v>
      </c>
      <c r="B188" s="30">
        <v>39043.26147</v>
      </c>
      <c r="C188" s="30">
        <v>45866.60643999997</v>
      </c>
      <c r="D188" s="30">
        <v>2667.503999999999</v>
      </c>
      <c r="E188" s="30">
        <v>2293.0729999999994</v>
      </c>
      <c r="F188" s="29">
        <f t="shared" si="43"/>
        <v>17.476370346885297</v>
      </c>
      <c r="G188" s="29">
        <f t="shared" si="44"/>
        <v>-14.036754958942876</v>
      </c>
      <c r="H188" s="29">
        <f t="shared" si="45"/>
        <v>36.65883633264091</v>
      </c>
      <c r="I188" s="30">
        <f t="shared" si="46"/>
        <v>-7489.460351212374</v>
      </c>
      <c r="J188" s="30">
        <f t="shared" si="47"/>
        <v>14312.805321212345</v>
      </c>
      <c r="K188" s="30">
        <f t="shared" si="48"/>
        <v>6823.344969999969</v>
      </c>
      <c r="L188" s="114"/>
      <c r="N188" s="115"/>
      <c r="O188" s="115"/>
      <c r="P188" s="52"/>
      <c r="T188" s="33"/>
      <c r="U188" s="33"/>
      <c r="V188" s="33"/>
    </row>
    <row r="189" spans="1:23" ht="13.5">
      <c r="A189" s="113" t="s">
        <v>17</v>
      </c>
      <c r="B189" s="30">
        <v>21649.22553999999</v>
      </c>
      <c r="C189" s="30">
        <v>31078.29229</v>
      </c>
      <c r="D189" s="30">
        <v>36994.20200000003</v>
      </c>
      <c r="E189" s="30">
        <v>36045.66199999997</v>
      </c>
      <c r="F189" s="29">
        <f t="shared" si="43"/>
        <v>43.553829362526095</v>
      </c>
      <c r="G189" s="29">
        <f t="shared" si="44"/>
        <v>-2.5640234110200777</v>
      </c>
      <c r="H189" s="29">
        <f t="shared" si="45"/>
        <v>47.33144202791533</v>
      </c>
      <c r="I189" s="30">
        <f t="shared" si="46"/>
        <v>-817.8238859577184</v>
      </c>
      <c r="J189" s="30">
        <f t="shared" si="47"/>
        <v>10246.890635957729</v>
      </c>
      <c r="K189" s="30">
        <f t="shared" si="48"/>
        <v>9429.066750000013</v>
      </c>
      <c r="L189" s="114"/>
      <c r="N189" s="115"/>
      <c r="O189" s="115"/>
      <c r="P189" s="52"/>
      <c r="T189" s="3"/>
      <c r="U189" s="1"/>
      <c r="V189" s="1"/>
      <c r="W189" s="1"/>
    </row>
    <row r="190" spans="1:16" ht="13.5">
      <c r="A190" s="113" t="s">
        <v>21</v>
      </c>
      <c r="B190" s="30">
        <v>23426.76535</v>
      </c>
      <c r="C190" s="30">
        <v>30284.58755000001</v>
      </c>
      <c r="D190" s="30">
        <v>38333.47799999997</v>
      </c>
      <c r="E190" s="30">
        <v>42131.731999999945</v>
      </c>
      <c r="F190" s="29">
        <f t="shared" si="43"/>
        <v>29.27344896977</v>
      </c>
      <c r="G190" s="29">
        <f t="shared" si="44"/>
        <v>9.908451302018516</v>
      </c>
      <c r="H190" s="29">
        <f t="shared" si="45"/>
        <v>17.619207111324165</v>
      </c>
      <c r="I190" s="30">
        <f t="shared" si="46"/>
        <v>2730.2118934995897</v>
      </c>
      <c r="J190" s="30">
        <f t="shared" si="47"/>
        <v>4127.610306500421</v>
      </c>
      <c r="K190" s="30">
        <f t="shared" si="48"/>
        <v>6857.8222000000105</v>
      </c>
      <c r="L190" s="114"/>
      <c r="N190" s="115"/>
      <c r="O190" s="115"/>
      <c r="P190" s="52"/>
    </row>
    <row r="191" spans="1:16" ht="13.5">
      <c r="A191" s="113" t="s">
        <v>18</v>
      </c>
      <c r="B191" s="30">
        <v>24934.170400000003</v>
      </c>
      <c r="C191" s="30">
        <v>28745.098020000012</v>
      </c>
      <c r="D191" s="30">
        <v>4744.769000000001</v>
      </c>
      <c r="E191" s="30">
        <v>4938.225</v>
      </c>
      <c r="F191" s="29">
        <f t="shared" si="43"/>
        <v>15.28395594825971</v>
      </c>
      <c r="G191" s="29">
        <f t="shared" si="44"/>
        <v>4.07724801776439</v>
      </c>
      <c r="H191" s="29">
        <f t="shared" si="45"/>
        <v>10.767682797091727</v>
      </c>
      <c r="I191" s="30">
        <f t="shared" si="46"/>
        <v>1126.095243241671</v>
      </c>
      <c r="J191" s="30">
        <f t="shared" si="47"/>
        <v>2684.8323767583383</v>
      </c>
      <c r="K191" s="30">
        <f t="shared" si="48"/>
        <v>3810.9276200000095</v>
      </c>
      <c r="L191" s="114"/>
      <c r="N191" s="115"/>
      <c r="O191" s="115"/>
      <c r="P191" s="52"/>
    </row>
    <row r="192" spans="1:16" ht="13.5">
      <c r="A192" s="113" t="s">
        <v>24</v>
      </c>
      <c r="B192" s="30">
        <v>19668.29681</v>
      </c>
      <c r="C192" s="30">
        <v>16697.30526000001</v>
      </c>
      <c r="D192" s="30">
        <v>4292.52</v>
      </c>
      <c r="E192" s="30">
        <v>3110.2149999999997</v>
      </c>
      <c r="F192" s="29">
        <f t="shared" si="43"/>
        <v>-15.10548462177692</v>
      </c>
      <c r="G192" s="29">
        <f t="shared" si="44"/>
        <v>-27.54337778274768</v>
      </c>
      <c r="H192" s="29">
        <f t="shared" si="45"/>
        <v>17.165985358353097</v>
      </c>
      <c r="I192" s="30">
        <f t="shared" si="46"/>
        <v>-6347.248500642021</v>
      </c>
      <c r="J192" s="30">
        <f t="shared" si="47"/>
        <v>3376.2569506420273</v>
      </c>
      <c r="K192" s="30">
        <f t="shared" si="48"/>
        <v>-2970.9915499999915</v>
      </c>
      <c r="L192" s="114"/>
      <c r="N192" s="115"/>
      <c r="O192" s="115"/>
      <c r="P192" s="52"/>
    </row>
    <row r="193" spans="1:16" ht="13.5">
      <c r="A193" s="113" t="s">
        <v>23</v>
      </c>
      <c r="B193" s="30">
        <v>2114.33649</v>
      </c>
      <c r="C193" s="30">
        <v>2668.41299</v>
      </c>
      <c r="D193" s="30">
        <v>2139.915</v>
      </c>
      <c r="E193" s="30">
        <v>1711.076</v>
      </c>
      <c r="F193" s="29">
        <f t="shared" si="43"/>
        <v>26.20569160209687</v>
      </c>
      <c r="G193" s="29">
        <f t="shared" si="44"/>
        <v>-20.040001588848156</v>
      </c>
      <c r="H193" s="29">
        <f t="shared" si="45"/>
        <v>57.83603565516733</v>
      </c>
      <c r="I193" s="30">
        <f t="shared" si="46"/>
        <v>-668.771906226614</v>
      </c>
      <c r="J193" s="30">
        <f t="shared" si="47"/>
        <v>1222.8484062266136</v>
      </c>
      <c r="K193" s="30">
        <f t="shared" si="48"/>
        <v>554.0764999999997</v>
      </c>
      <c r="L193" s="114"/>
      <c r="N193" s="115"/>
      <c r="O193" s="115"/>
      <c r="P193" s="52"/>
    </row>
    <row r="194" spans="1:16" ht="13.5">
      <c r="A194" s="113" t="s">
        <v>28</v>
      </c>
      <c r="B194" s="30">
        <v>465.3</v>
      </c>
      <c r="C194" s="30">
        <v>964.9075</v>
      </c>
      <c r="D194" s="30">
        <v>99</v>
      </c>
      <c r="E194" s="30">
        <v>133</v>
      </c>
      <c r="F194" s="29">
        <f t="shared" si="43"/>
        <v>107.37320008596605</v>
      </c>
      <c r="G194" s="29">
        <f t="shared" si="44"/>
        <v>34.34343434343434</v>
      </c>
      <c r="H194" s="29">
        <f t="shared" si="45"/>
        <v>54.36050231962886</v>
      </c>
      <c r="I194" s="30">
        <f t="shared" si="46"/>
        <v>246.66808270676694</v>
      </c>
      <c r="J194" s="30">
        <f t="shared" si="47"/>
        <v>252.9394172932331</v>
      </c>
      <c r="K194" s="30">
        <f t="shared" si="48"/>
        <v>499.6075000000001</v>
      </c>
      <c r="L194" s="114"/>
      <c r="N194" s="115"/>
      <c r="O194" s="115"/>
      <c r="P194" s="52"/>
    </row>
    <row r="195" spans="1:16" ht="13.5">
      <c r="A195" s="113" t="s">
        <v>29</v>
      </c>
      <c r="B195" s="30"/>
      <c r="C195" s="30">
        <v>640.67325</v>
      </c>
      <c r="D195" s="30"/>
      <c r="E195" s="30">
        <v>143.869</v>
      </c>
      <c r="F195" s="29">
        <f t="shared" si="43"/>
        <v>100</v>
      </c>
      <c r="G195" s="29">
        <f t="shared" si="44"/>
        <v>100</v>
      </c>
      <c r="H195" s="29">
        <f t="shared" si="45"/>
        <v>1</v>
      </c>
      <c r="I195" s="30">
        <f t="shared" si="46"/>
        <v>640.67325</v>
      </c>
      <c r="J195" s="30">
        <f t="shared" si="47"/>
        <v>0</v>
      </c>
      <c r="K195" s="30">
        <f t="shared" si="48"/>
        <v>640.67325</v>
      </c>
      <c r="L195" s="114"/>
      <c r="N195" s="115"/>
      <c r="O195" s="115"/>
      <c r="P195" s="52"/>
    </row>
    <row r="196" spans="1:16" ht="13.5">
      <c r="A196" s="113" t="s">
        <v>27</v>
      </c>
      <c r="B196" s="30">
        <v>370.20387</v>
      </c>
      <c r="C196" s="30">
        <v>586.90711</v>
      </c>
      <c r="D196" s="30">
        <v>17.835999999999995</v>
      </c>
      <c r="E196" s="30">
        <v>41.93</v>
      </c>
      <c r="F196" s="29">
        <f t="shared" si="43"/>
        <v>58.53618980266197</v>
      </c>
      <c r="G196" s="29">
        <f t="shared" si="44"/>
        <v>135.08634222919943</v>
      </c>
      <c r="H196" s="29">
        <f t="shared" si="45"/>
        <v>-32.562569012156494</v>
      </c>
      <c r="I196" s="30">
        <f t="shared" si="46"/>
        <v>337.2511306544241</v>
      </c>
      <c r="J196" s="30">
        <f t="shared" si="47"/>
        <v>-120.5478906544241</v>
      </c>
      <c r="K196" s="30">
        <f t="shared" si="48"/>
        <v>216.70324000000002</v>
      </c>
      <c r="L196" s="114"/>
      <c r="N196" s="115"/>
      <c r="O196" s="115"/>
      <c r="P196" s="52"/>
    </row>
    <row r="197" spans="1:16" ht="13.5">
      <c r="A197" s="113" t="s">
        <v>31</v>
      </c>
      <c r="B197" s="30"/>
      <c r="C197" s="30">
        <v>24.061049999999998</v>
      </c>
      <c r="D197" s="30"/>
      <c r="E197" s="30">
        <v>31.68</v>
      </c>
      <c r="F197" s="29">
        <f t="shared" si="43"/>
        <v>100</v>
      </c>
      <c r="G197" s="29">
        <f t="shared" si="44"/>
        <v>100</v>
      </c>
      <c r="H197" s="29">
        <f t="shared" si="45"/>
        <v>1</v>
      </c>
      <c r="I197" s="30">
        <f t="shared" si="46"/>
        <v>24.061049999999998</v>
      </c>
      <c r="J197" s="30">
        <f t="shared" si="47"/>
        <v>0</v>
      </c>
      <c r="K197" s="30">
        <f t="shared" si="48"/>
        <v>24.061049999999998</v>
      </c>
      <c r="L197" s="114"/>
      <c r="N197" s="115"/>
      <c r="O197" s="115"/>
      <c r="P197" s="52"/>
    </row>
    <row r="198" spans="1:11" ht="13.5">
      <c r="A198" s="35" t="s">
        <v>32</v>
      </c>
      <c r="B198" s="28">
        <f>SUM(B185:B197)</f>
        <v>1887536.5542699986</v>
      </c>
      <c r="C198" s="28">
        <f>SUM(C185:C197)</f>
        <v>2427082.751810003</v>
      </c>
      <c r="D198" s="28">
        <f>SUM(D185:D197)</f>
        <v>487414.24099999986</v>
      </c>
      <c r="E198" s="28">
        <f>SUM(E185:E197)</f>
        <v>500389.3840000007</v>
      </c>
      <c r="F198" s="29">
        <f t="shared" si="43"/>
        <v>28.584675423606456</v>
      </c>
      <c r="G198" s="29">
        <f t="shared" si="44"/>
        <v>2.6620360893396366</v>
      </c>
      <c r="H198" s="29">
        <f t="shared" si="45"/>
        <v>25.250462899165704</v>
      </c>
      <c r="I198" s="30">
        <f>SUM(I185:I197)</f>
        <v>29668.384169114983</v>
      </c>
      <c r="J198" s="30">
        <f>SUM(J185:J197)</f>
        <v>509877.8133708897</v>
      </c>
      <c r="K198" s="30">
        <f>SUM(K185:K197)</f>
        <v>539546.1975400046</v>
      </c>
    </row>
    <row r="199" spans="1:11" ht="13.5">
      <c r="A199" s="58"/>
      <c r="B199" s="40"/>
      <c r="C199" s="78">
        <f>+SUM(C185:C186)/C198</f>
        <v>0.9064399350905298</v>
      </c>
      <c r="D199" s="78">
        <f>+SUM(D185:D186)/D198</f>
        <v>0.8040798401702832</v>
      </c>
      <c r="E199" s="78">
        <f>+SUM(E185:E186)/E198</f>
        <v>0.8052798238421467</v>
      </c>
      <c r="F199" s="41"/>
      <c r="G199" s="41"/>
      <c r="H199" s="41"/>
      <c r="I199" s="43"/>
      <c r="J199" s="42"/>
      <c r="K199" s="43"/>
    </row>
    <row r="200" spans="1:11" ht="13.5">
      <c r="A200" s="58"/>
      <c r="B200" s="40"/>
      <c r="C200" s="78"/>
      <c r="D200" s="78"/>
      <c r="E200" s="78"/>
      <c r="F200" s="41"/>
      <c r="G200" s="41"/>
      <c r="H200" s="41"/>
      <c r="I200" s="43"/>
      <c r="J200" s="42"/>
      <c r="K200" s="43"/>
    </row>
    <row r="201" spans="1:11" ht="12.75">
      <c r="A201" s="133"/>
      <c r="B201" s="129" t="s">
        <v>109</v>
      </c>
      <c r="C201" s="128"/>
      <c r="D201" s="128"/>
      <c r="E201" s="128"/>
      <c r="F201" s="128"/>
      <c r="G201" s="128"/>
      <c r="H201" s="129" t="str">
        <f>+H19</f>
        <v>DICIEMBRE 2005-2006</v>
      </c>
      <c r="I201" s="128"/>
      <c r="J201" s="128"/>
      <c r="K201" s="128"/>
    </row>
    <row r="202" spans="1:11" ht="13.5">
      <c r="A202" s="61"/>
      <c r="B202" s="45" t="s">
        <v>1</v>
      </c>
      <c r="C202" s="45"/>
      <c r="D202" s="45" t="s">
        <v>2</v>
      </c>
      <c r="E202" s="45"/>
      <c r="F202" s="44"/>
      <c r="G202" s="46" t="s">
        <v>3</v>
      </c>
      <c r="H202" s="44"/>
      <c r="I202" s="44"/>
      <c r="J202" s="46" t="s">
        <v>4</v>
      </c>
      <c r="K202" s="44"/>
    </row>
    <row r="203" spans="1:11" ht="13.5">
      <c r="A203" s="54" t="s">
        <v>34</v>
      </c>
      <c r="B203" s="45" t="s">
        <v>5</v>
      </c>
      <c r="C203" s="45"/>
      <c r="D203" s="45" t="s">
        <v>6</v>
      </c>
      <c r="E203" s="45"/>
      <c r="F203" s="47" t="s">
        <v>7</v>
      </c>
      <c r="G203" s="47" t="s">
        <v>8</v>
      </c>
      <c r="H203" s="47" t="s">
        <v>9</v>
      </c>
      <c r="I203" s="47" t="s">
        <v>2</v>
      </c>
      <c r="J203" s="47" t="s">
        <v>10</v>
      </c>
      <c r="K203" s="47" t="s">
        <v>11</v>
      </c>
    </row>
    <row r="204" spans="1:11" ht="13.5">
      <c r="A204" s="55"/>
      <c r="B204" s="22">
        <f>+B47</f>
        <v>2005</v>
      </c>
      <c r="C204" s="22">
        <f>+C47</f>
        <v>2006</v>
      </c>
      <c r="D204" s="22">
        <f>+D47</f>
        <v>2005</v>
      </c>
      <c r="E204" s="22">
        <f>+E47</f>
        <v>2006</v>
      </c>
      <c r="F204" s="47"/>
      <c r="G204" s="47" t="s">
        <v>13</v>
      </c>
      <c r="H204" s="47"/>
      <c r="I204" s="47"/>
      <c r="J204" s="47" t="s">
        <v>14</v>
      </c>
      <c r="K204" s="47"/>
    </row>
    <row r="205" spans="1:13" ht="13.5">
      <c r="A205" s="116" t="s">
        <v>35</v>
      </c>
      <c r="B205" s="30">
        <v>593696.1293299999</v>
      </c>
      <c r="C205" s="30">
        <v>662671.1430500015</v>
      </c>
      <c r="D205" s="30">
        <v>143683.68799999965</v>
      </c>
      <c r="E205" s="30">
        <v>143046.24</v>
      </c>
      <c r="F205" s="29">
        <f aca="true" t="shared" si="49" ref="F205:F215">IF(B205=0,100,((C205/B205)-1)*100)</f>
        <v>11.617898502697255</v>
      </c>
      <c r="G205" s="29">
        <f aca="true" t="shared" si="50" ref="G205:G215">IF(D205=0,100,((E205/D205)-1)*100)</f>
        <v>-0.44364674158395845</v>
      </c>
      <c r="H205" s="29">
        <f aca="true" t="shared" si="51" ref="H205:H215">IF(B205=0,1,IF(C205=0,-100,(((D205/B205)/(E205/C205))-1)*100))</f>
        <v>12.115294352911189</v>
      </c>
      <c r="I205" s="30">
        <f aca="true" t="shared" si="52" ref="I205:I214">IF(E205=0,-D205,((E205-D205)*(C205/E205)))</f>
        <v>-2953.0199101682683</v>
      </c>
      <c r="J205" s="30">
        <f aca="true" t="shared" si="53" ref="J205:J214">IF(E205=0,-B205,IF(D205=0,0,((C205/E205)-(B205/D205))*D205))</f>
        <v>71928.03363016984</v>
      </c>
      <c r="K205" s="30">
        <f aca="true" t="shared" si="54" ref="K205:K214">IF(I205&gt;0,I205+J205,(C205-B205))</f>
        <v>68975.01372000156</v>
      </c>
      <c r="M205" s="49"/>
    </row>
    <row r="206" spans="1:13" ht="13.5">
      <c r="A206" s="117" t="s">
        <v>36</v>
      </c>
      <c r="B206" s="30">
        <v>166120.53972999973</v>
      </c>
      <c r="C206" s="30">
        <v>246191.37295999972</v>
      </c>
      <c r="D206" s="30">
        <v>30340.81799999998</v>
      </c>
      <c r="E206" s="30">
        <v>34915.27499999999</v>
      </c>
      <c r="F206" s="29">
        <f t="shared" si="49"/>
        <v>48.20044129409964</v>
      </c>
      <c r="G206" s="29">
        <f t="shared" si="50"/>
        <v>15.076907287074492</v>
      </c>
      <c r="H206" s="29">
        <f t="shared" si="51"/>
        <v>28.7838236079756</v>
      </c>
      <c r="I206" s="30">
        <f t="shared" si="52"/>
        <v>32254.990097499827</v>
      </c>
      <c r="J206" s="30">
        <f t="shared" si="53"/>
        <v>47815.84313250016</v>
      </c>
      <c r="K206" s="30">
        <f t="shared" si="54"/>
        <v>80070.83322999999</v>
      </c>
      <c r="M206" s="49"/>
    </row>
    <row r="207" spans="1:13" ht="13.5">
      <c r="A207" s="117" t="s">
        <v>37</v>
      </c>
      <c r="B207" s="30">
        <v>121643.13572000022</v>
      </c>
      <c r="C207" s="30">
        <v>164576.69011999987</v>
      </c>
      <c r="D207" s="30">
        <v>24263.18</v>
      </c>
      <c r="E207" s="30">
        <v>25167.26299999999</v>
      </c>
      <c r="F207" s="29">
        <f t="shared" si="49"/>
        <v>35.29467910036836</v>
      </c>
      <c r="G207" s="29">
        <f t="shared" si="50"/>
        <v>3.7261521366943384</v>
      </c>
      <c r="H207" s="29">
        <f t="shared" si="51"/>
        <v>30.434491508054617</v>
      </c>
      <c r="I207" s="30">
        <f t="shared" si="52"/>
        <v>5912.0845891648405</v>
      </c>
      <c r="J207" s="30">
        <f t="shared" si="53"/>
        <v>37021.46981083482</v>
      </c>
      <c r="K207" s="30">
        <f t="shared" si="54"/>
        <v>42933.55439999966</v>
      </c>
      <c r="M207" s="49"/>
    </row>
    <row r="208" spans="1:13" ht="13.5">
      <c r="A208" s="117" t="s">
        <v>38</v>
      </c>
      <c r="B208" s="30">
        <v>70815.63488000006</v>
      </c>
      <c r="C208" s="30">
        <v>101717.15063999999</v>
      </c>
      <c r="D208" s="30">
        <v>12452.929000000006</v>
      </c>
      <c r="E208" s="30">
        <v>15963.367000000017</v>
      </c>
      <c r="F208" s="29">
        <f t="shared" si="49"/>
        <v>43.63657236479459</v>
      </c>
      <c r="G208" s="29">
        <f t="shared" si="50"/>
        <v>28.18965722843203</v>
      </c>
      <c r="H208" s="29">
        <f t="shared" si="51"/>
        <v>12.050047929246244</v>
      </c>
      <c r="I208" s="30">
        <f t="shared" si="52"/>
        <v>22368.197815559903</v>
      </c>
      <c r="J208" s="30">
        <f t="shared" si="53"/>
        <v>8533.317944440028</v>
      </c>
      <c r="K208" s="30">
        <f t="shared" si="54"/>
        <v>30901.51575999993</v>
      </c>
      <c r="M208" s="49"/>
    </row>
    <row r="209" spans="1:13" ht="13.5">
      <c r="A209" s="117" t="s">
        <v>41</v>
      </c>
      <c r="B209" s="30">
        <v>18306.661720000004</v>
      </c>
      <c r="C209" s="30">
        <v>47291.741180000026</v>
      </c>
      <c r="D209" s="30">
        <v>6513.618000000004</v>
      </c>
      <c r="E209" s="30">
        <v>11722.135999999993</v>
      </c>
      <c r="F209" s="29">
        <f t="shared" si="49"/>
        <v>158.33077544844704</v>
      </c>
      <c r="G209" s="29">
        <f t="shared" si="50"/>
        <v>79.96351643587305</v>
      </c>
      <c r="H209" s="29">
        <f t="shared" si="51"/>
        <v>43.54619234198998</v>
      </c>
      <c r="I209" s="30">
        <f t="shared" si="52"/>
        <v>21013.225336011372</v>
      </c>
      <c r="J209" s="30">
        <f t="shared" si="53"/>
        <v>7971.854123988649</v>
      </c>
      <c r="K209" s="30">
        <f t="shared" si="54"/>
        <v>28985.079460000023</v>
      </c>
      <c r="M209" s="49"/>
    </row>
    <row r="210" spans="1:13" ht="13.5">
      <c r="A210" s="117" t="s">
        <v>40</v>
      </c>
      <c r="B210" s="30">
        <v>19065.202579999997</v>
      </c>
      <c r="C210" s="30">
        <v>41128.00856000002</v>
      </c>
      <c r="D210" s="30">
        <v>5821.350999999998</v>
      </c>
      <c r="E210" s="30">
        <v>9866.162000000004</v>
      </c>
      <c r="F210" s="29">
        <f t="shared" si="49"/>
        <v>115.7229034804204</v>
      </c>
      <c r="G210" s="29">
        <f t="shared" si="50"/>
        <v>69.48234181378183</v>
      </c>
      <c r="H210" s="29">
        <f t="shared" si="51"/>
        <v>27.28340968845313</v>
      </c>
      <c r="I210" s="30">
        <f t="shared" si="52"/>
        <v>16861.168652165088</v>
      </c>
      <c r="J210" s="30">
        <f t="shared" si="53"/>
        <v>5201.637327834931</v>
      </c>
      <c r="K210" s="30">
        <f t="shared" si="54"/>
        <v>22062.80598000002</v>
      </c>
      <c r="M210" s="49"/>
    </row>
    <row r="211" spans="1:13" ht="13.5">
      <c r="A211" s="117" t="s">
        <v>86</v>
      </c>
      <c r="B211" s="30">
        <v>37900.0421</v>
      </c>
      <c r="C211" s="30">
        <v>38936.353360000016</v>
      </c>
      <c r="D211" s="30">
        <v>10573.556000000004</v>
      </c>
      <c r="E211" s="30">
        <v>9248.619000000004</v>
      </c>
      <c r="F211" s="29">
        <f t="shared" si="49"/>
        <v>2.7343274639793025</v>
      </c>
      <c r="G211" s="29">
        <f t="shared" si="50"/>
        <v>-12.530666125946643</v>
      </c>
      <c r="H211" s="29">
        <f t="shared" si="51"/>
        <v>17.451823300616365</v>
      </c>
      <c r="I211" s="30">
        <f t="shared" si="52"/>
        <v>-5577.937118151188</v>
      </c>
      <c r="J211" s="30">
        <f t="shared" si="53"/>
        <v>6614.248378151209</v>
      </c>
      <c r="K211" s="30">
        <f t="shared" si="54"/>
        <v>1036.3112600000168</v>
      </c>
      <c r="M211" s="49"/>
    </row>
    <row r="212" spans="1:13" ht="13.5">
      <c r="A212" s="117" t="s">
        <v>44</v>
      </c>
      <c r="B212" s="30">
        <v>15026.75521999999</v>
      </c>
      <c r="C212" s="30">
        <v>31969.886029999983</v>
      </c>
      <c r="D212" s="30">
        <v>4395.311999999998</v>
      </c>
      <c r="E212" s="30">
        <v>6734.921999999994</v>
      </c>
      <c r="F212" s="29">
        <f t="shared" si="49"/>
        <v>112.75308981841525</v>
      </c>
      <c r="G212" s="29">
        <f t="shared" si="50"/>
        <v>53.22966833753775</v>
      </c>
      <c r="H212" s="29">
        <f t="shared" si="51"/>
        <v>38.84588547810337</v>
      </c>
      <c r="I212" s="30">
        <f t="shared" si="52"/>
        <v>11105.854686163879</v>
      </c>
      <c r="J212" s="30">
        <f t="shared" si="53"/>
        <v>5837.2761238361145</v>
      </c>
      <c r="K212" s="30">
        <f t="shared" si="54"/>
        <v>16943.130809999995</v>
      </c>
      <c r="M212" s="49"/>
    </row>
    <row r="213" spans="1:13" ht="13.5">
      <c r="A213" s="117" t="s">
        <v>87</v>
      </c>
      <c r="B213" s="30">
        <v>11167.281280000003</v>
      </c>
      <c r="C213" s="30">
        <v>26497.778919999997</v>
      </c>
      <c r="D213" s="30">
        <v>2374.1320000000005</v>
      </c>
      <c r="E213" s="30">
        <v>4247.598000000001</v>
      </c>
      <c r="F213" s="29">
        <f t="shared" si="49"/>
        <v>137.28048264939906</v>
      </c>
      <c r="G213" s="29">
        <f t="shared" si="50"/>
        <v>78.91161906751604</v>
      </c>
      <c r="H213" s="29">
        <f t="shared" si="51"/>
        <v>32.624411922546145</v>
      </c>
      <c r="I213" s="30">
        <f t="shared" si="52"/>
        <v>11687.237794663411</v>
      </c>
      <c r="J213" s="30">
        <f t="shared" si="53"/>
        <v>3643.259845336583</v>
      </c>
      <c r="K213" s="30">
        <f t="shared" si="54"/>
        <v>15330.497639999994</v>
      </c>
      <c r="M213" s="49"/>
    </row>
    <row r="214" spans="1:13" ht="13.5">
      <c r="A214" s="118" t="s">
        <v>33</v>
      </c>
      <c r="B214" s="30">
        <f>+B215-SUM(B205:B213)</f>
        <v>184839.2535599994</v>
      </c>
      <c r="C214" s="30">
        <f>+C215-SUM(C205:C213)</f>
        <v>250524.32893000054</v>
      </c>
      <c r="D214" s="30">
        <f>+D215-SUM(D205:D213)</f>
        <v>51726.198000000004</v>
      </c>
      <c r="E214" s="30">
        <f>+E215-SUM(E205:E213)</f>
        <v>55599.29199999964</v>
      </c>
      <c r="F214" s="29">
        <f t="shared" si="49"/>
        <v>35.536323646037424</v>
      </c>
      <c r="G214" s="29">
        <f t="shared" si="50"/>
        <v>7.487683513873633</v>
      </c>
      <c r="H214" s="29">
        <f t="shared" si="51"/>
        <v>26.09474798900424</v>
      </c>
      <c r="I214" s="30">
        <f t="shared" si="52"/>
        <v>17451.737968762733</v>
      </c>
      <c r="J214" s="30">
        <f t="shared" si="53"/>
        <v>48233.33740123839</v>
      </c>
      <c r="K214" s="30">
        <f t="shared" si="54"/>
        <v>65685.07537000111</v>
      </c>
      <c r="M214" s="49"/>
    </row>
    <row r="215" spans="1:11" ht="13.5">
      <c r="A215" s="35" t="s">
        <v>32</v>
      </c>
      <c r="B215" s="30">
        <v>1238580.6361199992</v>
      </c>
      <c r="C215" s="30">
        <v>1611504.4537500015</v>
      </c>
      <c r="D215" s="30">
        <v>292144.78199999966</v>
      </c>
      <c r="E215" s="30">
        <v>316510.87399999966</v>
      </c>
      <c r="F215" s="29">
        <f t="shared" si="49"/>
        <v>30.108965597769256</v>
      </c>
      <c r="G215" s="29">
        <f t="shared" si="50"/>
        <v>8.340416636296455</v>
      </c>
      <c r="H215" s="29">
        <f t="shared" si="51"/>
        <v>20.092731445320887</v>
      </c>
      <c r="I215" s="30">
        <f>SUM(I205:I214)</f>
        <v>130123.5399116716</v>
      </c>
      <c r="J215" s="30">
        <f>SUM(J205:J214)</f>
        <v>242800.27771833073</v>
      </c>
      <c r="K215" s="30">
        <f>SUM(K205:K214)</f>
        <v>372923.8176300023</v>
      </c>
    </row>
    <row r="216" spans="1:11" ht="13.5">
      <c r="A216" s="38"/>
      <c r="B216" s="119">
        <f>+B215/D215</f>
        <v>4.239612385478104</v>
      </c>
      <c r="C216" s="119">
        <f>+C215/E215</f>
        <v>5.091466316414782</v>
      </c>
      <c r="D216" s="78">
        <f>+D215/D58</f>
        <v>0.5366116460766689</v>
      </c>
      <c r="E216" s="78">
        <f>+E215/E58</f>
        <v>0.572994417361456</v>
      </c>
      <c r="F216" s="41"/>
      <c r="G216" s="39">
        <f>+C215/E215</f>
        <v>5.091466316414782</v>
      </c>
      <c r="H216" s="39">
        <f>+B215/D215</f>
        <v>4.239612385478104</v>
      </c>
      <c r="I216" s="41"/>
      <c r="J216" s="40"/>
      <c r="K216" s="43"/>
    </row>
    <row r="217" spans="1:11" ht="13.5">
      <c r="A217" s="38"/>
      <c r="B217" s="78"/>
      <c r="C217" s="78"/>
      <c r="D217" s="78"/>
      <c r="E217" s="78"/>
      <c r="F217" s="41"/>
      <c r="G217" s="39"/>
      <c r="H217" s="39"/>
      <c r="I217" s="41"/>
      <c r="J217" s="40"/>
      <c r="K217" s="43"/>
    </row>
    <row r="218" spans="1:11" ht="13.5">
      <c r="A218" s="38"/>
      <c r="B218" s="78"/>
      <c r="C218" s="78"/>
      <c r="D218" s="78"/>
      <c r="E218" s="78"/>
      <c r="F218" s="41"/>
      <c r="G218" s="39"/>
      <c r="H218" s="39"/>
      <c r="I218" s="41"/>
      <c r="J218" s="40"/>
      <c r="K218" s="43"/>
    </row>
    <row r="219" spans="1:11" ht="12.75">
      <c r="A219" s="128"/>
      <c r="B219" s="129" t="s">
        <v>110</v>
      </c>
      <c r="C219" s="134"/>
      <c r="D219" s="134"/>
      <c r="E219" s="134"/>
      <c r="F219" s="128"/>
      <c r="G219" s="128"/>
      <c r="H219" s="128"/>
      <c r="I219" s="129" t="str">
        <f>+H19</f>
        <v>DICIEMBRE 2005-2006</v>
      </c>
      <c r="J219" s="128"/>
      <c r="K219" s="128"/>
    </row>
    <row r="220" spans="1:11" ht="13.5">
      <c r="A220" s="120"/>
      <c r="B220" s="45" t="s">
        <v>1</v>
      </c>
      <c r="C220" s="45"/>
      <c r="D220" s="45" t="s">
        <v>2</v>
      </c>
      <c r="E220" s="45"/>
      <c r="F220" s="44"/>
      <c r="G220" s="46" t="s">
        <v>3</v>
      </c>
      <c r="H220" s="44"/>
      <c r="I220" s="44"/>
      <c r="J220" s="46" t="s">
        <v>4</v>
      </c>
      <c r="K220" s="44"/>
    </row>
    <row r="221" spans="1:11" ht="13.5">
      <c r="A221" s="54" t="s">
        <v>34</v>
      </c>
      <c r="B221" s="45" t="s">
        <v>5</v>
      </c>
      <c r="C221" s="45"/>
      <c r="D221" s="45" t="s">
        <v>6</v>
      </c>
      <c r="E221" s="45"/>
      <c r="F221" s="47" t="s">
        <v>7</v>
      </c>
      <c r="G221" s="47" t="s">
        <v>8</v>
      </c>
      <c r="H221" s="47" t="s">
        <v>9</v>
      </c>
      <c r="I221" s="47" t="s">
        <v>2</v>
      </c>
      <c r="J221" s="47" t="s">
        <v>10</v>
      </c>
      <c r="K221" s="47" t="s">
        <v>11</v>
      </c>
    </row>
    <row r="222" spans="1:11" ht="13.5">
      <c r="A222" s="55"/>
      <c r="B222" s="22">
        <f>+B64</f>
        <v>2005</v>
      </c>
      <c r="C222" s="22">
        <f>+C64</f>
        <v>2006</v>
      </c>
      <c r="D222" s="22">
        <f>+D64</f>
        <v>2005</v>
      </c>
      <c r="E222" s="22">
        <f>+E64</f>
        <v>2006</v>
      </c>
      <c r="F222" s="47"/>
      <c r="G222" s="47" t="s">
        <v>13</v>
      </c>
      <c r="H222" s="47"/>
      <c r="I222" s="47"/>
      <c r="J222" s="47" t="s">
        <v>14</v>
      </c>
      <c r="K222" s="47"/>
    </row>
    <row r="223" spans="1:13" ht="13.5">
      <c r="A223" s="62" t="s">
        <v>36</v>
      </c>
      <c r="B223" s="63">
        <v>410376.75922999997</v>
      </c>
      <c r="C223" s="63">
        <v>509944.8817699999</v>
      </c>
      <c r="D223" s="63">
        <v>84834.45899999994</v>
      </c>
      <c r="E223" s="63">
        <v>70845.71799999994</v>
      </c>
      <c r="F223" s="29">
        <f aca="true" t="shared" si="55" ref="F223:F233">IF(B223=0,100,((C223/B223)-1)*100)</f>
        <v>24.26261241665393</v>
      </c>
      <c r="G223" s="29">
        <f aca="true" t="shared" si="56" ref="G223:G233">IF(D223=0,100,((E223/D223)-1)*100)</f>
        <v>-16.48945624796171</v>
      </c>
      <c r="H223" s="29">
        <f aca="true" t="shared" si="57" ref="H223:H233">IF(B223=0,1,IF(C223=0,-100,(((D223/B223)/(E223/C223))-1)*100))</f>
        <v>48.7987107180355</v>
      </c>
      <c r="I223" s="30">
        <f aca="true" t="shared" si="58" ref="I223:I232">IF(E223=0,-D223,((E223-D223)*(C223/E223)))</f>
        <v>-100690.4450506968</v>
      </c>
      <c r="J223" s="30">
        <f aca="true" t="shared" si="59" ref="J223:J232">IF(E223=0,-B223,IF(D223=0,0,((C223/E223)-(B223/D223))*D223))</f>
        <v>200258.56759069674</v>
      </c>
      <c r="K223" s="30">
        <f aca="true" t="shared" si="60" ref="K223:K232">IF(I223&gt;0,I223+J223,(C223-B223))</f>
        <v>99568.12253999995</v>
      </c>
      <c r="M223" s="49"/>
    </row>
    <row r="224" spans="1:13" ht="13.5">
      <c r="A224" s="62" t="s">
        <v>44</v>
      </c>
      <c r="B224" s="63">
        <v>32462.509079999993</v>
      </c>
      <c r="C224" s="63">
        <v>57494.16044999999</v>
      </c>
      <c r="D224" s="63">
        <v>10466.107000000004</v>
      </c>
      <c r="E224" s="63">
        <v>11926.626999999999</v>
      </c>
      <c r="F224" s="29">
        <f t="shared" si="55"/>
        <v>77.10941661444734</v>
      </c>
      <c r="G224" s="29">
        <f t="shared" si="56"/>
        <v>13.954758918478415</v>
      </c>
      <c r="H224" s="29">
        <f t="shared" si="57"/>
        <v>55.4208163795501</v>
      </c>
      <c r="I224" s="30">
        <f t="shared" si="58"/>
        <v>7040.663820578417</v>
      </c>
      <c r="J224" s="30">
        <f t="shared" si="59"/>
        <v>17990.987549421578</v>
      </c>
      <c r="K224" s="30">
        <f t="shared" si="60"/>
        <v>25031.651369999992</v>
      </c>
      <c r="M224" s="49"/>
    </row>
    <row r="225" spans="1:13" ht="13.5">
      <c r="A225" s="62" t="s">
        <v>45</v>
      </c>
      <c r="B225" s="63">
        <v>6103.26268</v>
      </c>
      <c r="C225" s="63">
        <v>9986.40073</v>
      </c>
      <c r="D225" s="63">
        <v>1892.541</v>
      </c>
      <c r="E225" s="63">
        <v>2073.69</v>
      </c>
      <c r="F225" s="29">
        <f t="shared" si="55"/>
        <v>63.623970548159335</v>
      </c>
      <c r="G225" s="29">
        <f t="shared" si="56"/>
        <v>9.57173450931843</v>
      </c>
      <c r="H225" s="29">
        <f t="shared" si="57"/>
        <v>49.330455779400005</v>
      </c>
      <c r="I225" s="30">
        <f t="shared" si="58"/>
        <v>872.3707525419763</v>
      </c>
      <c r="J225" s="30">
        <f t="shared" si="59"/>
        <v>3010.7672974580228</v>
      </c>
      <c r="K225" s="30">
        <f t="shared" si="60"/>
        <v>3883.138049999999</v>
      </c>
      <c r="M225" s="49"/>
    </row>
    <row r="226" spans="1:13" ht="13.5">
      <c r="A226" s="62" t="s">
        <v>47</v>
      </c>
      <c r="B226" s="63">
        <v>3358.721830000001</v>
      </c>
      <c r="C226" s="63">
        <v>4232.37342</v>
      </c>
      <c r="D226" s="63">
        <v>1220.3739999999998</v>
      </c>
      <c r="E226" s="63">
        <v>596.2139999999999</v>
      </c>
      <c r="F226" s="29">
        <f t="shared" si="55"/>
        <v>26.0114303660568</v>
      </c>
      <c r="G226" s="29">
        <f t="shared" si="56"/>
        <v>-51.144976867747104</v>
      </c>
      <c r="H226" s="29">
        <f t="shared" si="57"/>
        <v>157.9293228967219</v>
      </c>
      <c r="I226" s="30">
        <f t="shared" si="58"/>
        <v>-4430.755054103392</v>
      </c>
      <c r="J226" s="30">
        <f t="shared" si="59"/>
        <v>5304.40664410339</v>
      </c>
      <c r="K226" s="30">
        <f t="shared" si="60"/>
        <v>873.651589999999</v>
      </c>
      <c r="M226" s="49"/>
    </row>
    <row r="227" spans="1:13" ht="13.5">
      <c r="A227" s="62" t="s">
        <v>48</v>
      </c>
      <c r="B227" s="63">
        <v>1273.4369699999995</v>
      </c>
      <c r="C227" s="63">
        <v>2112.3661799999995</v>
      </c>
      <c r="D227" s="63">
        <v>300.77799999999985</v>
      </c>
      <c r="E227" s="63">
        <v>366.6</v>
      </c>
      <c r="F227" s="29">
        <f t="shared" si="55"/>
        <v>65.87913102601381</v>
      </c>
      <c r="G227" s="29">
        <f t="shared" si="56"/>
        <v>21.883914382035986</v>
      </c>
      <c r="H227" s="29">
        <f t="shared" si="57"/>
        <v>36.09599910458907</v>
      </c>
      <c r="I227" s="30">
        <f t="shared" si="58"/>
        <v>379.26941271129385</v>
      </c>
      <c r="J227" s="30">
        <f t="shared" si="59"/>
        <v>459.659797288706</v>
      </c>
      <c r="K227" s="30">
        <f t="shared" si="60"/>
        <v>838.9292099999998</v>
      </c>
      <c r="M227" s="49"/>
    </row>
    <row r="228" spans="1:13" ht="13.5">
      <c r="A228" s="62" t="s">
        <v>35</v>
      </c>
      <c r="B228" s="63">
        <v>1648.8916400000003</v>
      </c>
      <c r="C228" s="63">
        <v>936.5211599999998</v>
      </c>
      <c r="D228" s="63">
        <v>270.5379999999999</v>
      </c>
      <c r="E228" s="63">
        <v>100.472</v>
      </c>
      <c r="F228" s="29">
        <f t="shared" si="55"/>
        <v>-43.20298937290994</v>
      </c>
      <c r="G228" s="29">
        <f t="shared" si="56"/>
        <v>-62.862148755442846</v>
      </c>
      <c r="H228" s="29">
        <f t="shared" si="57"/>
        <v>52.93564038768699</v>
      </c>
      <c r="I228" s="30">
        <f t="shared" si="58"/>
        <v>-1585.2218289330349</v>
      </c>
      <c r="J228" s="30">
        <f t="shared" si="59"/>
        <v>872.8513489330344</v>
      </c>
      <c r="K228" s="30">
        <f t="shared" si="60"/>
        <v>-712.3704800000005</v>
      </c>
      <c r="M228" s="49"/>
    </row>
    <row r="229" spans="1:13" ht="13.5">
      <c r="A229" s="62" t="s">
        <v>88</v>
      </c>
      <c r="B229" s="63">
        <v>1155.70698</v>
      </c>
      <c r="C229" s="63">
        <v>788.23337</v>
      </c>
      <c r="D229" s="63">
        <v>240.10400000000004</v>
      </c>
      <c r="E229" s="63">
        <v>124.78</v>
      </c>
      <c r="F229" s="29">
        <f t="shared" si="55"/>
        <v>-31.7964342484113</v>
      </c>
      <c r="G229" s="29">
        <f t="shared" si="56"/>
        <v>-48.03085329690469</v>
      </c>
      <c r="H229" s="29">
        <f t="shared" si="57"/>
        <v>31.238571495587884</v>
      </c>
      <c r="I229" s="30">
        <f t="shared" si="58"/>
        <v>-728.4999612267994</v>
      </c>
      <c r="J229" s="30">
        <f t="shared" si="59"/>
        <v>361.02635122679965</v>
      </c>
      <c r="K229" s="30">
        <f t="shared" si="60"/>
        <v>-367.4736099999999</v>
      </c>
      <c r="M229" s="49"/>
    </row>
    <row r="230" spans="1:13" ht="13.5">
      <c r="A230" s="62" t="s">
        <v>46</v>
      </c>
      <c r="B230" s="63">
        <v>300.67191</v>
      </c>
      <c r="C230" s="63">
        <v>467.06287000000003</v>
      </c>
      <c r="D230" s="63">
        <v>66.325</v>
      </c>
      <c r="E230" s="63">
        <v>75.205</v>
      </c>
      <c r="F230" s="29">
        <f t="shared" si="55"/>
        <v>55.33970898711489</v>
      </c>
      <c r="G230" s="29">
        <f t="shared" si="56"/>
        <v>13.388616660384468</v>
      </c>
      <c r="H230" s="29">
        <f t="shared" si="57"/>
        <v>36.99762247949465</v>
      </c>
      <c r="I230" s="30">
        <f t="shared" si="58"/>
        <v>55.14950183631405</v>
      </c>
      <c r="J230" s="30">
        <f t="shared" si="59"/>
        <v>111.24145816368598</v>
      </c>
      <c r="K230" s="30">
        <f t="shared" si="60"/>
        <v>166.39096000000004</v>
      </c>
      <c r="M230" s="49"/>
    </row>
    <row r="231" spans="1:13" ht="13.5">
      <c r="A231" s="62" t="s">
        <v>53</v>
      </c>
      <c r="B231" s="63">
        <v>247.17258000000007</v>
      </c>
      <c r="C231" s="63">
        <v>460.43578999999994</v>
      </c>
      <c r="D231" s="63">
        <v>57.729000000000006</v>
      </c>
      <c r="E231" s="63">
        <v>64.422</v>
      </c>
      <c r="F231" s="29">
        <f t="shared" si="55"/>
        <v>86.28109558107127</v>
      </c>
      <c r="G231" s="29">
        <f t="shared" si="56"/>
        <v>11.593826326456359</v>
      </c>
      <c r="H231" s="29">
        <f t="shared" si="57"/>
        <v>66.92777881468541</v>
      </c>
      <c r="I231" s="30">
        <f t="shared" si="58"/>
        <v>47.83609236704845</v>
      </c>
      <c r="J231" s="30">
        <f t="shared" si="59"/>
        <v>165.42711763295142</v>
      </c>
      <c r="K231" s="30">
        <f t="shared" si="60"/>
        <v>213.26320999999987</v>
      </c>
      <c r="M231" s="49"/>
    </row>
    <row r="232" spans="1:13" ht="13.5">
      <c r="A232" s="62" t="s">
        <v>33</v>
      </c>
      <c r="B232" s="66">
        <f>+B233-SUM(B223:B231)</f>
        <v>2630.2888599999133</v>
      </c>
      <c r="C232" s="66">
        <f>+C233-SUM(C223:C231)</f>
        <v>2077.842519999831</v>
      </c>
      <c r="D232" s="66">
        <f>+D233-SUM(D223:D231)</f>
        <v>426.2279999999737</v>
      </c>
      <c r="E232" s="66">
        <f>+E233-SUM(E223:E231)</f>
        <v>268.87299999997776</v>
      </c>
      <c r="F232" s="29">
        <f t="shared" si="55"/>
        <v>-21.003257414096353</v>
      </c>
      <c r="G232" s="29">
        <f t="shared" si="56"/>
        <v>-36.918034479200244</v>
      </c>
      <c r="H232" s="29">
        <f t="shared" si="57"/>
        <v>25.22872731328636</v>
      </c>
      <c r="I232" s="30">
        <f t="shared" si="58"/>
        <v>-1216.034744041209</v>
      </c>
      <c r="J232" s="30">
        <f t="shared" si="59"/>
        <v>663.5884040411268</v>
      </c>
      <c r="K232" s="30">
        <f t="shared" si="60"/>
        <v>-552.4463400000823</v>
      </c>
      <c r="M232" s="49"/>
    </row>
    <row r="233" spans="1:11" ht="13.5">
      <c r="A233" s="35" t="s">
        <v>32</v>
      </c>
      <c r="B233" s="28">
        <v>459557.4217599998</v>
      </c>
      <c r="C233" s="28">
        <v>588500.2782599998</v>
      </c>
      <c r="D233" s="28">
        <v>99775.18299999993</v>
      </c>
      <c r="E233" s="28">
        <v>86442.60099999991</v>
      </c>
      <c r="F233" s="29">
        <f t="shared" si="55"/>
        <v>28.058051158477284</v>
      </c>
      <c r="G233" s="29">
        <f t="shared" si="56"/>
        <v>-13.362623449159727</v>
      </c>
      <c r="H233" s="29">
        <f t="shared" si="57"/>
        <v>47.80924383522933</v>
      </c>
      <c r="I233" s="30">
        <f>SUM(I223:I232)</f>
        <v>-100255.66705896618</v>
      </c>
      <c r="J233" s="30">
        <f>SUM(J223:J232)</f>
        <v>229198.52355896606</v>
      </c>
      <c r="K233" s="30">
        <f>SUM(K223:K232)</f>
        <v>128942.85649999986</v>
      </c>
    </row>
    <row r="234" spans="1:12" ht="13.5">
      <c r="A234" s="38"/>
      <c r="B234" s="121">
        <f>+B233/D233</f>
        <v>4.605929129290598</v>
      </c>
      <c r="C234" s="121">
        <f>+C233/E233</f>
        <v>6.807989017590996</v>
      </c>
      <c r="D234" s="78">
        <f>+D233/D75</f>
        <v>0.7909551630755108</v>
      </c>
      <c r="E234" s="78">
        <f>+E233/E75</f>
        <v>0.8152069066128889</v>
      </c>
      <c r="F234" s="41">
        <f>+C233/E233</f>
        <v>6.807989017590996</v>
      </c>
      <c r="G234" s="41">
        <f>+B233/D233</f>
        <v>4.605929129290598</v>
      </c>
      <c r="H234" s="41"/>
      <c r="I234" s="40"/>
      <c r="J234" s="40"/>
      <c r="K234" s="40"/>
      <c r="L234" s="122"/>
    </row>
    <row r="235" spans="12:18" ht="12.75">
      <c r="L235" s="123"/>
      <c r="M235" s="124"/>
      <c r="N235" s="123"/>
      <c r="O235" s="123"/>
      <c r="P235" s="1"/>
      <c r="Q235" s="1"/>
      <c r="R235" s="1"/>
    </row>
    <row r="236" spans="1:18" ht="13.5">
      <c r="A236" s="38"/>
      <c r="B236" s="40"/>
      <c r="C236" s="40"/>
      <c r="D236" s="40"/>
      <c r="E236" s="40"/>
      <c r="F236" s="125"/>
      <c r="G236" s="125"/>
      <c r="H236" s="41"/>
      <c r="I236" s="41"/>
      <c r="J236" s="41"/>
      <c r="K236" s="41"/>
      <c r="L236" s="123"/>
      <c r="M236" s="124"/>
      <c r="N236" s="123"/>
      <c r="O236" s="123"/>
      <c r="P236" s="1"/>
      <c r="Q236" s="1"/>
      <c r="R236" s="1"/>
    </row>
    <row r="237" spans="1:18" ht="12.75">
      <c r="A237" s="128"/>
      <c r="B237" s="140" t="s">
        <v>111</v>
      </c>
      <c r="C237" s="141"/>
      <c r="D237" s="141"/>
      <c r="E237" s="141"/>
      <c r="F237" s="141"/>
      <c r="G237" s="141"/>
      <c r="H237" s="141"/>
      <c r="I237" s="141"/>
      <c r="J237" s="132" t="str">
        <f>+I144</f>
        <v>DICIEMBRE 2005-2006</v>
      </c>
      <c r="K237" s="132"/>
      <c r="L237" s="123"/>
      <c r="M237" s="124"/>
      <c r="N237" s="123"/>
      <c r="O237" s="123"/>
      <c r="P237" s="1"/>
      <c r="Q237" s="1"/>
      <c r="R237" s="1"/>
    </row>
    <row r="238" spans="1:18" ht="13.5">
      <c r="A238" s="53"/>
      <c r="B238" s="45" t="s">
        <v>1</v>
      </c>
      <c r="C238" s="45"/>
      <c r="D238" s="45" t="s">
        <v>2</v>
      </c>
      <c r="E238" s="45"/>
      <c r="F238" s="44"/>
      <c r="G238" s="46" t="s">
        <v>3</v>
      </c>
      <c r="H238" s="44"/>
      <c r="I238" s="44"/>
      <c r="J238" s="46" t="s">
        <v>4</v>
      </c>
      <c r="K238" s="44"/>
      <c r="L238" s="123"/>
      <c r="M238" s="124"/>
      <c r="N238" s="123"/>
      <c r="O238" s="123"/>
      <c r="P238" s="1"/>
      <c r="Q238" s="1"/>
      <c r="R238" s="1"/>
    </row>
    <row r="239" spans="1:18" ht="13.5">
      <c r="A239" s="54" t="s">
        <v>34</v>
      </c>
      <c r="B239" s="45" t="s">
        <v>5</v>
      </c>
      <c r="C239" s="45"/>
      <c r="D239" s="45" t="s">
        <v>6</v>
      </c>
      <c r="E239" s="45"/>
      <c r="F239" s="47" t="s">
        <v>7</v>
      </c>
      <c r="G239" s="47" t="s">
        <v>8</v>
      </c>
      <c r="H239" s="47" t="s">
        <v>9</v>
      </c>
      <c r="I239" s="47" t="s">
        <v>2</v>
      </c>
      <c r="J239" s="47" t="s">
        <v>10</v>
      </c>
      <c r="K239" s="47" t="s">
        <v>11</v>
      </c>
      <c r="L239" s="123"/>
      <c r="M239" s="124"/>
      <c r="N239" s="123"/>
      <c r="O239" s="123"/>
      <c r="P239" s="1"/>
      <c r="Q239" s="1"/>
      <c r="R239" s="1"/>
    </row>
    <row r="240" spans="1:18" ht="13.5">
      <c r="A240" s="55"/>
      <c r="B240" s="22">
        <f>+B147</f>
        <v>2005</v>
      </c>
      <c r="C240" s="22">
        <f>+C147</f>
        <v>2006</v>
      </c>
      <c r="D240" s="22">
        <f>+D147</f>
        <v>2005</v>
      </c>
      <c r="E240" s="22">
        <f>+E147</f>
        <v>2006</v>
      </c>
      <c r="F240" s="47"/>
      <c r="G240" s="47" t="s">
        <v>13</v>
      </c>
      <c r="H240" s="47"/>
      <c r="I240" s="47"/>
      <c r="J240" s="47" t="s">
        <v>14</v>
      </c>
      <c r="K240" s="47"/>
      <c r="L240" s="123"/>
      <c r="M240" s="124"/>
      <c r="N240" s="123"/>
      <c r="O240" s="123"/>
      <c r="P240" s="1"/>
      <c r="Q240" s="1"/>
      <c r="R240" s="1"/>
    </row>
    <row r="241" spans="1:18" ht="13.5">
      <c r="A241" s="104" t="s">
        <v>40</v>
      </c>
      <c r="B241" s="30">
        <v>166168.15475</v>
      </c>
      <c r="C241" s="30">
        <v>168676.6452100001</v>
      </c>
      <c r="D241" s="30">
        <v>259690.95399999997</v>
      </c>
      <c r="E241" s="30">
        <v>165368.58899999998</v>
      </c>
      <c r="F241" s="29">
        <f aca="true" t="shared" si="61" ref="F241:F251">IF(B241=0,100,((C241/B241)-1)*100)</f>
        <v>1.5096096263295111</v>
      </c>
      <c r="G241" s="29">
        <f aca="true" t="shared" si="62" ref="G241:G251">IF(D241=0,100,((E241/D241)-1)*100)</f>
        <v>-36.32100523609305</v>
      </c>
      <c r="H241" s="29">
        <f aca="true" t="shared" si="63" ref="H241:H251">IF(B241=0,1,IF(C241=0,-100,(((D241/B241)/(E241/C241))-1)*100))</f>
        <v>59.40831038976266</v>
      </c>
      <c r="I241" s="30">
        <f aca="true" t="shared" si="64" ref="I241:I250">IF(E241=0,-D241,((E241-D241)*(C241/E241)))</f>
        <v>-96209.20268282104</v>
      </c>
      <c r="J241" s="30">
        <f aca="true" t="shared" si="65" ref="J241:J250">IF(E241=0,-B241,IF(D241=0,0,((C241/E241)-(B241/D241))*D241))</f>
        <v>98717.69314282114</v>
      </c>
      <c r="K241" s="30">
        <f aca="true" t="shared" si="66" ref="K241:K250">IF(I241&gt;0,I241+J241,(C241-B241))</f>
        <v>2508.4904600001173</v>
      </c>
      <c r="L241" s="123"/>
      <c r="M241" s="126"/>
      <c r="N241" s="123"/>
      <c r="O241" s="123"/>
      <c r="P241" s="1"/>
      <c r="Q241" s="1"/>
      <c r="R241" s="1"/>
    </row>
    <row r="242" spans="1:18" ht="13.5">
      <c r="A242" s="104" t="s">
        <v>35</v>
      </c>
      <c r="B242" s="30">
        <v>59353.73578000004</v>
      </c>
      <c r="C242" s="30">
        <v>74285.28271000006</v>
      </c>
      <c r="D242" s="30">
        <v>91241.59499999997</v>
      </c>
      <c r="E242" s="30">
        <v>72553.88499999998</v>
      </c>
      <c r="F242" s="29">
        <f t="shared" si="61"/>
        <v>25.15687805287461</v>
      </c>
      <c r="G242" s="29">
        <f t="shared" si="62"/>
        <v>-20.48156874066044</v>
      </c>
      <c r="H242" s="29">
        <f t="shared" si="63"/>
        <v>57.393545208017116</v>
      </c>
      <c r="I242" s="30">
        <f t="shared" si="64"/>
        <v>-19133.666247541325</v>
      </c>
      <c r="J242" s="30">
        <f t="shared" si="65"/>
        <v>34065.21317754134</v>
      </c>
      <c r="K242" s="30">
        <f t="shared" si="66"/>
        <v>14931.546930000019</v>
      </c>
      <c r="L242" s="123"/>
      <c r="M242" s="126"/>
      <c r="N242" s="123"/>
      <c r="O242" s="123"/>
      <c r="P242" s="1"/>
      <c r="Q242" s="1"/>
      <c r="R242" s="1"/>
    </row>
    <row r="243" spans="1:18" ht="13.5">
      <c r="A243" s="104" t="s">
        <v>70</v>
      </c>
      <c r="B243" s="30">
        <v>42197.66299000001</v>
      </c>
      <c r="C243" s="30">
        <v>41202.85781000002</v>
      </c>
      <c r="D243" s="30">
        <v>65542.69099999999</v>
      </c>
      <c r="E243" s="30">
        <v>43053.3</v>
      </c>
      <c r="F243" s="29">
        <f t="shared" si="61"/>
        <v>-2.3574888027228846</v>
      </c>
      <c r="G243" s="29">
        <f t="shared" si="62"/>
        <v>-34.31258414458447</v>
      </c>
      <c r="H243" s="29">
        <f t="shared" si="63"/>
        <v>48.64721031528765</v>
      </c>
      <c r="I243" s="30">
        <f t="shared" si="64"/>
        <v>-21522.791042881585</v>
      </c>
      <c r="J243" s="30">
        <f t="shared" si="65"/>
        <v>20527.985862881596</v>
      </c>
      <c r="K243" s="30">
        <f t="shared" si="66"/>
        <v>-994.8051799999885</v>
      </c>
      <c r="L243" s="123"/>
      <c r="M243" s="126"/>
      <c r="N243" s="123"/>
      <c r="O243" s="123"/>
      <c r="P243" s="1"/>
      <c r="Q243" s="1"/>
      <c r="R243" s="1"/>
    </row>
    <row r="244" spans="1:18" ht="13.5">
      <c r="A244" s="104" t="s">
        <v>37</v>
      </c>
      <c r="B244" s="30">
        <v>16946.878</v>
      </c>
      <c r="C244" s="30">
        <v>36420.03623</v>
      </c>
      <c r="D244" s="30">
        <v>23001.23</v>
      </c>
      <c r="E244" s="30">
        <v>32657.381999999998</v>
      </c>
      <c r="F244" s="29">
        <f t="shared" si="61"/>
        <v>114.90705385381305</v>
      </c>
      <c r="G244" s="29">
        <f t="shared" si="62"/>
        <v>41.98102449303798</v>
      </c>
      <c r="H244" s="29">
        <f t="shared" si="63"/>
        <v>51.36322238916582</v>
      </c>
      <c r="I244" s="30">
        <f t="shared" si="64"/>
        <v>10768.695594839382</v>
      </c>
      <c r="J244" s="30">
        <f t="shared" si="65"/>
        <v>8704.462635160618</v>
      </c>
      <c r="K244" s="30">
        <f t="shared" si="66"/>
        <v>19473.15823</v>
      </c>
      <c r="L244" s="123"/>
      <c r="M244" s="126"/>
      <c r="N244" s="123"/>
      <c r="O244" s="123"/>
      <c r="P244" s="1"/>
      <c r="Q244" s="1"/>
      <c r="R244" s="1"/>
    </row>
    <row r="245" spans="1:18" ht="13.5">
      <c r="A245" s="104" t="s">
        <v>43</v>
      </c>
      <c r="B245" s="30">
        <v>19054.293809999996</v>
      </c>
      <c r="C245" s="30">
        <v>28401.65352000001</v>
      </c>
      <c r="D245" s="30">
        <v>28494.14</v>
      </c>
      <c r="E245" s="30">
        <v>26916.357999999997</v>
      </c>
      <c r="F245" s="29">
        <f t="shared" si="61"/>
        <v>49.05644787052865</v>
      </c>
      <c r="G245" s="29">
        <f t="shared" si="62"/>
        <v>-5.5372157222502665</v>
      </c>
      <c r="H245" s="29">
        <f t="shared" si="63"/>
        <v>57.793832788430954</v>
      </c>
      <c r="I245" s="30">
        <f t="shared" si="64"/>
        <v>-1664.8469935677308</v>
      </c>
      <c r="J245" s="30">
        <f t="shared" si="65"/>
        <v>11012.206703567743</v>
      </c>
      <c r="K245" s="30">
        <f t="shared" si="66"/>
        <v>9347.359710000015</v>
      </c>
      <c r="L245" s="123"/>
      <c r="M245" s="126"/>
      <c r="N245" s="123"/>
      <c r="O245" s="123"/>
      <c r="P245" s="1"/>
      <c r="Q245" s="1"/>
      <c r="R245" s="1"/>
    </row>
    <row r="246" spans="1:18" ht="13.5">
      <c r="A246" s="104" t="s">
        <v>39</v>
      </c>
      <c r="B246" s="30">
        <v>21133.984390000005</v>
      </c>
      <c r="C246" s="30">
        <v>27482.565030000005</v>
      </c>
      <c r="D246" s="30">
        <v>32221.524</v>
      </c>
      <c r="E246" s="30">
        <v>26921.566000000003</v>
      </c>
      <c r="F246" s="29">
        <f t="shared" si="61"/>
        <v>30.039676962210528</v>
      </c>
      <c r="G246" s="29">
        <f t="shared" si="62"/>
        <v>-16.448501939262705</v>
      </c>
      <c r="H246" s="29">
        <f t="shared" si="63"/>
        <v>55.6401500637115</v>
      </c>
      <c r="I246" s="30">
        <f t="shared" si="64"/>
        <v>-5410.399989037366</v>
      </c>
      <c r="J246" s="30">
        <f t="shared" si="65"/>
        <v>11758.980629037369</v>
      </c>
      <c r="K246" s="30">
        <f t="shared" si="66"/>
        <v>6348.58064</v>
      </c>
      <c r="L246" s="123"/>
      <c r="M246" s="126"/>
      <c r="N246" s="123"/>
      <c r="O246" s="123"/>
      <c r="P246" s="1"/>
      <c r="Q246" s="1"/>
      <c r="R246" s="1"/>
    </row>
    <row r="247" spans="1:18" ht="13.5">
      <c r="A247" s="104" t="s">
        <v>76</v>
      </c>
      <c r="B247" s="30">
        <v>18921.010889999998</v>
      </c>
      <c r="C247" s="30">
        <v>25295.121209999998</v>
      </c>
      <c r="D247" s="30">
        <v>30150.566999999995</v>
      </c>
      <c r="E247" s="30">
        <v>26145.164999999994</v>
      </c>
      <c r="F247" s="29">
        <f t="shared" si="61"/>
        <v>33.68800090574864</v>
      </c>
      <c r="G247" s="29">
        <f t="shared" si="62"/>
        <v>-13.284665591861023</v>
      </c>
      <c r="H247" s="29">
        <f t="shared" si="63"/>
        <v>54.1688120310136</v>
      </c>
      <c r="I247" s="30">
        <f t="shared" si="64"/>
        <v>-3875.1765033717124</v>
      </c>
      <c r="J247" s="30">
        <f t="shared" si="65"/>
        <v>10249.28682337171</v>
      </c>
      <c r="K247" s="30">
        <f t="shared" si="66"/>
        <v>6374.11032</v>
      </c>
      <c r="L247" s="123"/>
      <c r="M247" s="124"/>
      <c r="N247" s="123"/>
      <c r="O247" s="123"/>
      <c r="P247" s="1"/>
      <c r="Q247" s="1"/>
      <c r="R247" s="1"/>
    </row>
    <row r="248" spans="1:18" ht="13.5">
      <c r="A248" s="104" t="s">
        <v>77</v>
      </c>
      <c r="B248" s="30">
        <v>18995.17</v>
      </c>
      <c r="C248" s="30">
        <v>24646.35343</v>
      </c>
      <c r="D248" s="30">
        <v>29987.53</v>
      </c>
      <c r="E248" s="30">
        <v>26705.98</v>
      </c>
      <c r="F248" s="29">
        <f t="shared" si="61"/>
        <v>29.75063360843837</v>
      </c>
      <c r="G248" s="29">
        <f t="shared" si="62"/>
        <v>-10.943048660559906</v>
      </c>
      <c r="H248" s="29">
        <f t="shared" si="63"/>
        <v>45.69399879173331</v>
      </c>
      <c r="I248" s="30">
        <f t="shared" si="64"/>
        <v>-3028.469320287684</v>
      </c>
      <c r="J248" s="30">
        <f t="shared" si="65"/>
        <v>8679.652750287683</v>
      </c>
      <c r="K248" s="30">
        <f t="shared" si="66"/>
        <v>5651.183430000001</v>
      </c>
      <c r="L248" s="123"/>
      <c r="M248" s="124"/>
      <c r="N248" s="123"/>
      <c r="O248" s="123"/>
      <c r="P248" s="1"/>
      <c r="Q248" s="1"/>
      <c r="R248" s="1"/>
    </row>
    <row r="249" spans="1:18" ht="13.5">
      <c r="A249" s="104" t="s">
        <v>78</v>
      </c>
      <c r="B249" s="30">
        <v>15775.92342</v>
      </c>
      <c r="C249" s="30">
        <v>12662.855470000002</v>
      </c>
      <c r="D249" s="30">
        <v>25030.165</v>
      </c>
      <c r="E249" s="30">
        <v>13500.81</v>
      </c>
      <c r="F249" s="29">
        <f t="shared" si="61"/>
        <v>-19.733031576797533</v>
      </c>
      <c r="G249" s="29">
        <f t="shared" si="62"/>
        <v>-46.06184178170619</v>
      </c>
      <c r="H249" s="29">
        <f t="shared" si="63"/>
        <v>48.81295742126195</v>
      </c>
      <c r="I249" s="30">
        <f t="shared" si="64"/>
        <v>-10813.76273181549</v>
      </c>
      <c r="J249" s="30">
        <f t="shared" si="65"/>
        <v>7700.694781815492</v>
      </c>
      <c r="K249" s="30">
        <f t="shared" si="66"/>
        <v>-3113.067949999997</v>
      </c>
      <c r="L249" s="123"/>
      <c r="M249" s="124"/>
      <c r="N249" s="123"/>
      <c r="O249" s="123"/>
      <c r="P249" s="1"/>
      <c r="Q249" s="1"/>
      <c r="R249" s="1"/>
    </row>
    <row r="250" spans="1:18" ht="13.5">
      <c r="A250" s="105" t="s">
        <v>33</v>
      </c>
      <c r="B250" s="30">
        <f>+B251-SUM(B241:B249)</f>
        <v>58056.222759999975</v>
      </c>
      <c r="C250" s="30">
        <f>+C251-SUM(C241:C249)</f>
        <v>44818.56594000012</v>
      </c>
      <c r="D250" s="30">
        <f>+D251-SUM(D241:D249)</f>
        <v>86552.74400000006</v>
      </c>
      <c r="E250" s="30">
        <f>+E251-SUM(E241:E249)</f>
        <v>49629.28999999998</v>
      </c>
      <c r="F250" s="29">
        <f t="shared" si="61"/>
        <v>-22.80144348130144</v>
      </c>
      <c r="G250" s="29">
        <f t="shared" si="62"/>
        <v>-42.660061707575736</v>
      </c>
      <c r="H250" s="29">
        <f t="shared" si="63"/>
        <v>34.633134980017964</v>
      </c>
      <c r="I250" s="30">
        <f t="shared" si="64"/>
        <v>-33344.34681277056</v>
      </c>
      <c r="J250" s="30">
        <f t="shared" si="65"/>
        <v>20106.689992770695</v>
      </c>
      <c r="K250" s="30">
        <f t="shared" si="66"/>
        <v>-13237.656819999858</v>
      </c>
      <c r="L250" s="123"/>
      <c r="M250" s="124"/>
      <c r="N250" s="123"/>
      <c r="O250" s="123"/>
      <c r="P250" s="1"/>
      <c r="Q250" s="1"/>
      <c r="R250" s="1"/>
    </row>
    <row r="251" spans="1:18" ht="13.5">
      <c r="A251" s="35" t="s">
        <v>32</v>
      </c>
      <c r="B251" s="30">
        <v>436603.03679000004</v>
      </c>
      <c r="C251" s="30">
        <v>483891.93656000035</v>
      </c>
      <c r="D251" s="30">
        <v>671913.14</v>
      </c>
      <c r="E251" s="30">
        <v>483452.3249999999</v>
      </c>
      <c r="F251" s="29">
        <f t="shared" si="61"/>
        <v>10.83109730928089</v>
      </c>
      <c r="G251" s="29">
        <f t="shared" si="62"/>
        <v>-28.048389558209873</v>
      </c>
      <c r="H251" s="29">
        <f t="shared" si="63"/>
        <v>54.035603412858734</v>
      </c>
      <c r="I251" s="30">
        <f>SUM(I241:I250)</f>
        <v>-184233.9667292551</v>
      </c>
      <c r="J251" s="30">
        <f>SUM(J241:J250)</f>
        <v>231522.86649925535</v>
      </c>
      <c r="K251" s="30">
        <f>SUM(K241:K250)</f>
        <v>47288.89977000031</v>
      </c>
      <c r="L251" s="123"/>
      <c r="M251" s="124"/>
      <c r="N251" s="123"/>
      <c r="O251" s="123"/>
      <c r="P251" s="1"/>
      <c r="Q251" s="1"/>
      <c r="R251" s="1"/>
    </row>
    <row r="252" spans="1:18" ht="13.5">
      <c r="A252" s="38"/>
      <c r="B252" s="41">
        <f>+B251/D251*1000</f>
        <v>649.7908893253673</v>
      </c>
      <c r="C252" s="121">
        <f>+C251/E251*1000</f>
        <v>1000.9093172941106</v>
      </c>
      <c r="D252" s="78">
        <f>+C252/B252-1</f>
        <v>0.5403560341285873</v>
      </c>
      <c r="E252" s="40"/>
      <c r="F252" s="125"/>
      <c r="G252" s="125"/>
      <c r="H252" s="41"/>
      <c r="I252" s="41"/>
      <c r="J252" s="41"/>
      <c r="K252" s="41"/>
      <c r="L252" s="123"/>
      <c r="M252" s="124"/>
      <c r="N252" s="123"/>
      <c r="O252" s="123"/>
      <c r="P252" s="1"/>
      <c r="Q252" s="1"/>
      <c r="R252" s="1"/>
    </row>
    <row r="253" spans="1:18" ht="13.5">
      <c r="A253" s="38"/>
      <c r="B253" s="40"/>
      <c r="C253" s="40"/>
      <c r="D253" s="40"/>
      <c r="E253" s="78"/>
      <c r="F253" s="125"/>
      <c r="G253" s="125"/>
      <c r="H253" s="41"/>
      <c r="I253" s="41"/>
      <c r="J253" s="41"/>
      <c r="K253" s="41"/>
      <c r="L253" s="123"/>
      <c r="M253" s="124"/>
      <c r="N253" s="123"/>
      <c r="O253" s="123"/>
      <c r="P253" s="1"/>
      <c r="Q253" s="1"/>
      <c r="R253" s="1"/>
    </row>
  </sheetData>
  <mergeCells count="2">
    <mergeCell ref="B237:I237"/>
    <mergeCell ref="A1:K1"/>
  </mergeCells>
  <conditionalFormatting sqref="F135:F141 F118:F128 G24:H40 F23:F40 D101:D111 F48:H58 F65:H75 F82:H92 F148:H158 F165:H177 F185:H198 F205:H215 F223:H233 F241:H251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 horizontalCentered="1"/>
  <pageMargins left="0.28" right="0.2362204724409449" top="0.3937007874015748" bottom="0.79" header="0.1968503937007874" footer="0.2755905511811024"/>
  <pageSetup fitToHeight="0" fitToWidth="1" horizontalDpi="300" verticalDpi="300" orientation="portrait" scale="69" r:id="rId2"/>
  <rowBreaks count="1" manualBreakCount="1">
    <brk id="16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Subsecretaria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Radebach</dc:creator>
  <cp:keywords/>
  <dc:description/>
  <cp:lastModifiedBy>Ricardo Radebach</cp:lastModifiedBy>
  <dcterms:created xsi:type="dcterms:W3CDTF">2007-03-12T14:39:56Z</dcterms:created>
  <dcterms:modified xsi:type="dcterms:W3CDTF">2007-03-12T15:02:47Z</dcterms:modified>
  <cp:category/>
  <cp:version/>
  <cp:contentType/>
  <cp:contentStatus/>
</cp:coreProperties>
</file>