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180" windowHeight="8580" activeTab="0"/>
  </bookViews>
  <sheets>
    <sheet name="diciembre" sheetId="1" r:id="rId1"/>
  </sheets>
  <definedNames>
    <definedName name="_xlnm.Print_Area" localSheetId="0">'diciembre'!$B$2:$U$248</definedName>
  </definedNames>
  <calcPr fullCalcOnLoad="1"/>
</workbook>
</file>

<file path=xl/sharedStrings.xml><?xml version="1.0" encoding="utf-8"?>
<sst xmlns="http://schemas.openxmlformats.org/spreadsheetml/2006/main" count="947" uniqueCount="239">
  <si>
    <t>CUOTAS CAPTURAS 2004; (toneladas)</t>
  </si>
  <si>
    <t>ALFONSINO</t>
  </si>
  <si>
    <t>Mar Territorial y ZEE</t>
  </si>
  <si>
    <t>Cuota global:</t>
  </si>
  <si>
    <t>Cuota objetivo:</t>
  </si>
  <si>
    <t>Investigación:</t>
  </si>
  <si>
    <t>Fauna acompañante:</t>
  </si>
  <si>
    <t>(DEX Nº 116; DO 22/08/03)</t>
  </si>
  <si>
    <t>Ago</t>
  </si>
  <si>
    <t>Sept</t>
  </si>
  <si>
    <t>Oct</t>
  </si>
  <si>
    <t>Nov</t>
  </si>
  <si>
    <t>Dic</t>
  </si>
  <si>
    <t>Ene</t>
  </si>
  <si>
    <t>Feb</t>
  </si>
  <si>
    <t>Mar</t>
  </si>
  <si>
    <t>Abr</t>
  </si>
  <si>
    <t>May</t>
  </si>
  <si>
    <t>Jun</t>
  </si>
  <si>
    <t>Jul</t>
  </si>
  <si>
    <t>Total</t>
  </si>
  <si>
    <t>% VP</t>
  </si>
  <si>
    <t>LMA</t>
  </si>
  <si>
    <t>(DEX Nº 121; DO 11/06/04)</t>
  </si>
  <si>
    <t>Crustáceos (Arrastre)</t>
  </si>
  <si>
    <t>(DEX Nº 645; DO 23/08/04)</t>
  </si>
  <si>
    <t>Peces demersales (Arrastre)</t>
  </si>
  <si>
    <t>Orange roughy (Arrastre)</t>
  </si>
  <si>
    <t>ANCHOVETA Y SARDINA ESPAÑOLA</t>
  </si>
  <si>
    <t>I-II Regiones</t>
  </si>
  <si>
    <t>(DEX Nº 823; DO 30/12/03)</t>
  </si>
  <si>
    <t>Flota Industrial</t>
  </si>
  <si>
    <t>Flota Artesanal</t>
  </si>
  <si>
    <t>(DEX Nº 252; DO 07/04/04)</t>
  </si>
  <si>
    <t>Sardina Española</t>
  </si>
  <si>
    <t xml:space="preserve">I-II Región </t>
  </si>
  <si>
    <t>a) Anchoveta</t>
  </si>
  <si>
    <t>(DEX Nº 387; DO 08/06/04)</t>
  </si>
  <si>
    <t>Anchoveta</t>
  </si>
  <si>
    <t>Sardina española, jurel y caballa</t>
  </si>
  <si>
    <t>(DEX Nº 889; DO 12/11/04)</t>
  </si>
  <si>
    <t>b) Sardina española</t>
  </si>
  <si>
    <t>Anchoveta, jurel y caballa</t>
  </si>
  <si>
    <t xml:space="preserve">I Región </t>
  </si>
  <si>
    <t xml:space="preserve">II Región </t>
  </si>
  <si>
    <t>ANCHOVETA</t>
  </si>
  <si>
    <t>III-IV Regiones</t>
  </si>
  <si>
    <t>(DEX Nº 824; DO 30/12/03)</t>
  </si>
  <si>
    <t>(DEX Nº 475; DO 08/07/04)</t>
  </si>
  <si>
    <t>Jurel Artesanal</t>
  </si>
  <si>
    <t>Jurel Industrial</t>
  </si>
  <si>
    <t xml:space="preserve">III Región </t>
  </si>
  <si>
    <t xml:space="preserve">IV Región </t>
  </si>
  <si>
    <t>(DEX Nº 825; DO 30/12/03)</t>
  </si>
  <si>
    <t>V-X Regiones</t>
  </si>
  <si>
    <t>Fauna acompañante (*) :</t>
  </si>
  <si>
    <t>(DEX Nº 125; DO 31/01/04)</t>
  </si>
  <si>
    <t>(DEX Nº 383; DO 31/05/04)</t>
  </si>
  <si>
    <t>(DEX Nº 394; DO 08/06/04)</t>
  </si>
  <si>
    <t xml:space="preserve">Investigación </t>
  </si>
  <si>
    <t xml:space="preserve">V Región </t>
  </si>
  <si>
    <t xml:space="preserve">VI Región </t>
  </si>
  <si>
    <t xml:space="preserve">VII Región </t>
  </si>
  <si>
    <t xml:space="preserve">VIII Región </t>
  </si>
  <si>
    <t xml:space="preserve">IX Región </t>
  </si>
  <si>
    <t>Límite norte X Región-40º14' (Norte)</t>
  </si>
  <si>
    <t>40º14'-Limite Sur X Región (Sur)</t>
  </si>
  <si>
    <t>BACALAO DE PROFUNDIDAD</t>
  </si>
  <si>
    <t>47º LS - 57º LS</t>
  </si>
  <si>
    <t>(DEX Nº 779; DO 28/11/03)</t>
  </si>
  <si>
    <t>BESUGO</t>
  </si>
  <si>
    <t>III-X Región</t>
  </si>
  <si>
    <t>(DEX Nº 646; DO 23/08/03)</t>
  </si>
  <si>
    <t>CAMARÓN NAILON</t>
  </si>
  <si>
    <t>II-VIII Región</t>
  </si>
  <si>
    <t>(DEX Nº 828; DO 30/12/03)</t>
  </si>
  <si>
    <t>Merluza común</t>
  </si>
  <si>
    <t>Langostino amarillo</t>
  </si>
  <si>
    <t>Langostino colorado</t>
  </si>
  <si>
    <t>Gamba</t>
  </si>
  <si>
    <t>(DEX Nº 168; DO 08/03/04)</t>
  </si>
  <si>
    <t>I Región y IX Región al Sur</t>
  </si>
  <si>
    <t>Langostino colorado I Rg.</t>
  </si>
  <si>
    <t>CONGRIO DORADO</t>
  </si>
  <si>
    <t>41º 28,6' - 57º L.S.</t>
  </si>
  <si>
    <t>(DEX Nº 833; DO 30/12/03)</t>
  </si>
  <si>
    <t>(DEX Nº 141; DO 16/02/04)</t>
  </si>
  <si>
    <t>Aguas Exteriores</t>
  </si>
  <si>
    <t>Unidad de pesquería Norte</t>
  </si>
  <si>
    <t xml:space="preserve">Barcos hieleros </t>
  </si>
  <si>
    <t>Merluza del sur Hieleros</t>
  </si>
  <si>
    <t xml:space="preserve">Barcos fábricas </t>
  </si>
  <si>
    <t>Merluza del sur Fábricas</t>
  </si>
  <si>
    <t>Merluza de cola Hieleros</t>
  </si>
  <si>
    <t>Merluza de cola Fábricas</t>
  </si>
  <si>
    <t>Unidad de pesquería Sur</t>
  </si>
  <si>
    <t xml:space="preserve">Ley 19,849 </t>
  </si>
  <si>
    <t xml:space="preserve">Ley 19,713 </t>
  </si>
  <si>
    <t>a) Ley 19.849</t>
  </si>
  <si>
    <t>Merluza del sur</t>
  </si>
  <si>
    <t>Merluza de cola</t>
  </si>
  <si>
    <t>Merluza de tres aletas</t>
  </si>
  <si>
    <t>b) Ley 19.713</t>
  </si>
  <si>
    <t>Aguas Interiores</t>
  </si>
  <si>
    <t xml:space="preserve">X, XI y XII Regiones </t>
  </si>
  <si>
    <t>GAMBA</t>
  </si>
  <si>
    <t>I a X Región</t>
  </si>
  <si>
    <t>(DEX Nº 360; DO 24/05/04)</t>
  </si>
  <si>
    <t>I a X Reg.</t>
  </si>
  <si>
    <t>Camarón nailon (arrastre)</t>
  </si>
  <si>
    <t>Langostino amarillo (arrastre)</t>
  </si>
  <si>
    <t>Merluza común (arrastre)</t>
  </si>
  <si>
    <t>JUREL</t>
  </si>
  <si>
    <t>I - X Región</t>
  </si>
  <si>
    <t>(DEX Nº 822; DO 30/12/03)</t>
  </si>
  <si>
    <t>Res. objetivo artesanal</t>
  </si>
  <si>
    <t>(DEX Nº 483; DO 08/07/04)</t>
  </si>
  <si>
    <t>(DEX Nº 510; DO 22/07/04)</t>
  </si>
  <si>
    <t>I - II Región</t>
  </si>
  <si>
    <t>(DEX Nº 879; DO 12/11/04)</t>
  </si>
  <si>
    <t>III - X Región</t>
  </si>
  <si>
    <t xml:space="preserve">III-IV Región </t>
  </si>
  <si>
    <t>Merluza de cola (V-IX Región)</t>
  </si>
  <si>
    <t xml:space="preserve">V-IX Región </t>
  </si>
  <si>
    <t>Merluza de cola (X Región)</t>
  </si>
  <si>
    <t xml:space="preserve">X Región </t>
  </si>
  <si>
    <t>Otras especies (III-X Región)</t>
  </si>
  <si>
    <t>Anchoveta (III Región)</t>
  </si>
  <si>
    <t>Anchoveta (IV Región)</t>
  </si>
  <si>
    <t>Otras especies (I-X Región)</t>
  </si>
  <si>
    <t>X Región</t>
  </si>
  <si>
    <t xml:space="preserve">Aguas Exteriores </t>
  </si>
  <si>
    <t xml:space="preserve">Aguas Interiores </t>
  </si>
  <si>
    <t>LANGOSTINO AMARILLO</t>
  </si>
  <si>
    <t>III - IV Región</t>
  </si>
  <si>
    <t>(DEX Nº 829; DO 30/12/03)</t>
  </si>
  <si>
    <t>(DEX Nº 636; DO 23/08/04)</t>
  </si>
  <si>
    <t>Camarón nailon</t>
  </si>
  <si>
    <t>I-II  y V-XII Región</t>
  </si>
  <si>
    <t>Camarón nailon II Rg.</t>
  </si>
  <si>
    <t>Langostino colorado I y II Rg.</t>
  </si>
  <si>
    <t>LANGOSTINO COLORADO</t>
  </si>
  <si>
    <t>I - IV Región</t>
  </si>
  <si>
    <t>(DEX Nº 830; DO 30/12/03)</t>
  </si>
  <si>
    <t>Camaron nailon</t>
  </si>
  <si>
    <t>Camarón nailon V-VI Rg. (Arrastre)</t>
  </si>
  <si>
    <t>MERLUZA COMÚN</t>
  </si>
  <si>
    <t>IV Región - 41º28,6' L.S.</t>
  </si>
  <si>
    <t>(DEX Nº 827; DO 30/12/03)</t>
  </si>
  <si>
    <t xml:space="preserve">IV Región-Norte </t>
  </si>
  <si>
    <t xml:space="preserve">IV Región-Centro </t>
  </si>
  <si>
    <t>Otros recursos</t>
  </si>
  <si>
    <t>IV Región</t>
  </si>
  <si>
    <t xml:space="preserve">IV Región-Sur </t>
  </si>
  <si>
    <t xml:space="preserve">V Región-Norte </t>
  </si>
  <si>
    <t xml:space="preserve">V Región-Centro </t>
  </si>
  <si>
    <t>Raya</t>
  </si>
  <si>
    <t>V Región</t>
  </si>
  <si>
    <t xml:space="preserve">V Región-Sur </t>
  </si>
  <si>
    <t xml:space="preserve">VI Región-Norte </t>
  </si>
  <si>
    <t>VI Región</t>
  </si>
  <si>
    <t xml:space="preserve">VI Región-Sur </t>
  </si>
  <si>
    <t xml:space="preserve">VII Región-Norte 1 </t>
  </si>
  <si>
    <t xml:space="preserve">VII Región-Norte 2 </t>
  </si>
  <si>
    <t xml:space="preserve">VII Región-Centro </t>
  </si>
  <si>
    <t>VII Región</t>
  </si>
  <si>
    <t xml:space="preserve">VII Región-Sur </t>
  </si>
  <si>
    <t xml:space="preserve">VIII Región-Norte </t>
  </si>
  <si>
    <t xml:space="preserve">VIII Región-Centro </t>
  </si>
  <si>
    <t>VIII Región</t>
  </si>
  <si>
    <t xml:space="preserve">VIII Región-Sur </t>
  </si>
  <si>
    <t>(*) IX Región</t>
  </si>
  <si>
    <t>IX Región</t>
  </si>
  <si>
    <t>(*) X Región</t>
  </si>
  <si>
    <t xml:space="preserve">X Región-41º28,6' </t>
  </si>
  <si>
    <t>(DEX Nº 157; DO 17/02/04)</t>
  </si>
  <si>
    <t>I-III Región y 41º28,6' al Sur</t>
  </si>
  <si>
    <t>(DEX Nº 388; DO 03/06/04)</t>
  </si>
  <si>
    <t>32,5 toneladas, de las 75 toneladas establecidas, podrán ser capturadas exclusivamente entre el parelelo 41º28,6 LS y el límite sur de la X región</t>
  </si>
  <si>
    <t>Otras especies</t>
  </si>
  <si>
    <t>MERLUZA DE COLA</t>
  </si>
  <si>
    <t>V-X Y XI-XII Regiones</t>
  </si>
  <si>
    <t>(DEX Nº 826; DO 30/12/03)</t>
  </si>
  <si>
    <t>Jurel, sardina común, anchoveta</t>
  </si>
  <si>
    <t>merluza común, orange roughy</t>
  </si>
  <si>
    <t>alfonsino o besugo</t>
  </si>
  <si>
    <t>Jurel, sardina común o anchoveta</t>
  </si>
  <si>
    <t>XI-XII Regiones</t>
  </si>
  <si>
    <t>Flota Industrial (Ley 19,849)</t>
  </si>
  <si>
    <t>Congrio dorado</t>
  </si>
  <si>
    <t>Flota artesanal</t>
  </si>
  <si>
    <t>I - IV Regiones</t>
  </si>
  <si>
    <t>Especies pelágicas con cerco</t>
  </si>
  <si>
    <t>Especies demersales arrast. y esp.</t>
  </si>
  <si>
    <t>MERLUZA DE TRES ALETAS</t>
  </si>
  <si>
    <t>41º 28,6' LS - Al Sur</t>
  </si>
  <si>
    <t>(DEX Nº 777; DO 02/12/03)</t>
  </si>
  <si>
    <t>MERLUZA DEL SUR</t>
  </si>
  <si>
    <t>(DEX Nº 831; DO 30/12/03)</t>
  </si>
  <si>
    <t>(DEX Nº 788; DO 08/10/04)</t>
  </si>
  <si>
    <t>Unidad de Pesquería Norte</t>
  </si>
  <si>
    <t>(DEX Nº 959; DO 11/12/04)</t>
  </si>
  <si>
    <t>Congrio dorado Hieleros</t>
  </si>
  <si>
    <t>Congrio dorado Fábricas</t>
  </si>
  <si>
    <t>Unidad de Pesquería Sur</t>
  </si>
  <si>
    <t xml:space="preserve">  Ley 19,849 </t>
  </si>
  <si>
    <t>a) Ley 19,849</t>
  </si>
  <si>
    <t>b) Ley 19,713</t>
  </si>
  <si>
    <t>(DEX Nº 832; DO 30/12/03)</t>
  </si>
  <si>
    <t>(*)</t>
  </si>
  <si>
    <t>(DEX Nº 476; DO 07/07/04)</t>
  </si>
  <si>
    <t>(DEX Nº 764; DO 02/10/04)</t>
  </si>
  <si>
    <t>X región</t>
  </si>
  <si>
    <t>(DEX Nº 789; DO 08/10/04)</t>
  </si>
  <si>
    <t>XI región</t>
  </si>
  <si>
    <t>(DEX Nº 954; DO 11/12/04)</t>
  </si>
  <si>
    <t>XII región</t>
  </si>
  <si>
    <t>(*) 30 toneladas de investigación, podrán ser extraída en la X región</t>
  </si>
  <si>
    <t>(DEX Nº 167; DO 08/03/04)</t>
  </si>
  <si>
    <t>I Región - 41º28,6' LS</t>
  </si>
  <si>
    <t>Merluza común y Raya.</t>
  </si>
  <si>
    <t>ORANGE ROUGHY</t>
  </si>
  <si>
    <t>ZEE</t>
  </si>
  <si>
    <t>(DEX Nº 780; DO 28/11/03)</t>
  </si>
  <si>
    <t>RAYA VOLANTÍN</t>
  </si>
  <si>
    <t>VIII-41º28,6' L.S.</t>
  </si>
  <si>
    <t>(DEX Nº 834; DO 30/12/03)</t>
  </si>
  <si>
    <t>(DEX Nº     2; DO 19/01/04)</t>
  </si>
  <si>
    <t>Congrio dorado espinel</t>
  </si>
  <si>
    <t>Merluza común arrastre</t>
  </si>
  <si>
    <t xml:space="preserve">X-41º 28,6'LS  </t>
  </si>
  <si>
    <t>SARDINA COMÚN</t>
  </si>
  <si>
    <t>V-X regiones</t>
  </si>
  <si>
    <t>SARDINA ESPAÑOLA</t>
  </si>
  <si>
    <t xml:space="preserve">Flota Industrial </t>
  </si>
  <si>
    <t>Anchoveta Industrial y Artesanal</t>
  </si>
  <si>
    <t xml:space="preserve">Flota Artesanal </t>
  </si>
  <si>
    <t>DEX Nº 835 (DO 30/12/2003) Fija los porcentajes máximos de desembarque de las correspondientes unidades de pesquerías</t>
  </si>
  <si>
    <t>Tratándose de las cuotas globales anuales de captura de Anchoveta y Sardina común, asignadas a la flota artesanal, se permitirá la captura de señaladas especies en calidad de fauna acompañante, de acuerdo a las siguientes reglas: Una vez agotada la fracción artesanal de anchoveta, se permitirá su captura en calidad de fauna acompañante, en la pesca dirigida a la sardina común, hasta un 20% medido en peso, por viaje de pesca. Las capturas efectuadas en esta calidad, se imputarán a prorrata a las fracciones artesanales de anchoveta, autorizadas para los períodos siguientes. En el evento de agotarse la fracción artesanal de sardina común, se autorizará su captura en calidad de fauna acompañante de anchoveta, aplicándose las reglas señaladas precedentemente</t>
  </si>
</sst>
</file>

<file path=xl/styles.xml><?xml version="1.0" encoding="utf-8"?>
<styleSheet xmlns="http://schemas.openxmlformats.org/spreadsheetml/2006/main">
  <numFmts count="4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Sí&quot;;&quot;Sí&quot;;&quot;No&quot;"/>
    <numFmt numFmtId="179" formatCode="&quot;Verdadero&quot;;&quot;Verdadero&quot;;&quot;Falso&quot;"/>
    <numFmt numFmtId="180" formatCode="&quot;Activado&quot;;&quot;Activado&quot;;&quot;Desactivado&quot;"/>
    <numFmt numFmtId="181" formatCode="_-* #,##0.0_-;\-* #,##0.0_-;_-* &quot;-&quot;??_-;_-@_-"/>
    <numFmt numFmtId="182" formatCode="_-* #,##0_-;\-* #,##0_-;_-* &quot;-&quot;??_-;_-@_-"/>
    <numFmt numFmtId="183" formatCode="d/mmm/yyyy"/>
    <numFmt numFmtId="184" formatCode="#,##0.0"/>
    <numFmt numFmtId="185" formatCode="#,##0.000"/>
    <numFmt numFmtId="186" formatCode="0.000"/>
    <numFmt numFmtId="187" formatCode="#,##0.0000"/>
    <numFmt numFmtId="188" formatCode="#,##0.00000"/>
    <numFmt numFmtId="189" formatCode="#,##0.000000"/>
    <numFmt numFmtId="190" formatCode="#,##0.0000000"/>
    <numFmt numFmtId="191" formatCode="#,##0.00000000"/>
    <numFmt numFmtId="192" formatCode="_-* #,##0.000_-;\-* #,##0.000_-;_-* &quot;-&quot;??_-;_-@_-"/>
    <numFmt numFmtId="193" formatCode="0.0%"/>
    <numFmt numFmtId="194" formatCode="0.000%"/>
    <numFmt numFmtId="195" formatCode="_-* #,##0.000_-;\-* #,##0.000_-;_-* &quot;-&quot;???_-;_-@_-"/>
    <numFmt numFmtId="196" formatCode="_-* #,##0.0000_-;\-* #,##0.0000_-;_-* &quot;-&quot;???_-;_-@_-"/>
    <numFmt numFmtId="197" formatCode="_-* #,##0.0_-;\-* #,##0.0_-;_-* &quot;-&quot;?_-;_-@_-"/>
    <numFmt numFmtId="198" formatCode="_-* #,##0.0000_-;\-* #,##0.0000_-;_-* &quot;-&quot;??_-;_-@_-"/>
    <numFmt numFmtId="199" formatCode="0.0"/>
    <numFmt numFmtId="200" formatCode="#,##0.000;[Red]#,##0.000"/>
  </numFmts>
  <fonts count="15">
    <font>
      <sz val="10"/>
      <name val="Arial"/>
      <family val="0"/>
    </font>
    <font>
      <u val="single"/>
      <sz val="10"/>
      <color indexed="12"/>
      <name val="Arial"/>
      <family val="0"/>
    </font>
    <font>
      <u val="single"/>
      <sz val="10"/>
      <color indexed="36"/>
      <name val="Arial"/>
      <family val="0"/>
    </font>
    <font>
      <sz val="8"/>
      <name val="Arial"/>
      <family val="2"/>
    </font>
    <font>
      <b/>
      <sz val="16"/>
      <name val="Arial"/>
      <family val="2"/>
    </font>
    <font>
      <b/>
      <sz val="12"/>
      <name val="Arial"/>
      <family val="2"/>
    </font>
    <font>
      <b/>
      <i/>
      <sz val="14"/>
      <name val="Arial"/>
      <family val="2"/>
    </font>
    <font>
      <b/>
      <sz val="14"/>
      <name val="Arial"/>
      <family val="2"/>
    </font>
    <font>
      <sz val="14"/>
      <name val="Arial"/>
      <family val="2"/>
    </font>
    <font>
      <sz val="12"/>
      <name val="Arial"/>
      <family val="2"/>
    </font>
    <font>
      <b/>
      <u val="single"/>
      <sz val="12"/>
      <name val="Arial"/>
      <family val="2"/>
    </font>
    <font>
      <sz val="11"/>
      <name val="Arial"/>
      <family val="2"/>
    </font>
    <font>
      <b/>
      <i/>
      <sz val="12"/>
      <name val="Arial"/>
      <family val="2"/>
    </font>
    <font>
      <b/>
      <sz val="8"/>
      <name val="Arial"/>
      <family val="2"/>
    </font>
    <font>
      <b/>
      <sz val="10"/>
      <name val="Arial"/>
      <family val="2"/>
    </font>
  </fonts>
  <fills count="4">
    <fill>
      <patternFill/>
    </fill>
    <fill>
      <patternFill patternType="gray125"/>
    </fill>
    <fill>
      <patternFill patternType="solid">
        <fgColor indexed="13"/>
        <bgColor indexed="64"/>
      </patternFill>
    </fill>
    <fill>
      <patternFill patternType="solid">
        <fgColor indexed="22"/>
        <bgColor indexed="64"/>
      </patternFill>
    </fill>
  </fills>
  <borders count="16">
    <border>
      <left/>
      <right/>
      <top/>
      <bottom/>
      <diagonal/>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style="thin"/>
      <right style="thin"/>
      <top>
        <color indexed="63"/>
      </top>
      <bottom style="thin"/>
    </border>
    <border>
      <left>
        <color indexed="63"/>
      </left>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13">
    <xf numFmtId="0" fontId="0" fillId="0" borderId="0" xfId="0" applyAlignment="1">
      <alignment/>
    </xf>
    <xf numFmtId="0" fontId="3" fillId="0" borderId="0" xfId="0" applyFont="1" applyAlignment="1">
      <alignment/>
    </xf>
    <xf numFmtId="0" fontId="0" fillId="0" borderId="0" xfId="0" applyAlignment="1">
      <alignment horizontal="right"/>
    </xf>
    <xf numFmtId="14" fontId="0" fillId="0" borderId="0" xfId="0" applyNumberFormat="1" applyAlignment="1">
      <alignment/>
    </xf>
    <xf numFmtId="0" fontId="5" fillId="2" borderId="1" xfId="0" applyFont="1" applyFill="1" applyBorder="1" applyAlignment="1">
      <alignment/>
    </xf>
    <xf numFmtId="0" fontId="6" fillId="3" borderId="2" xfId="0" applyFont="1" applyFill="1" applyBorder="1" applyAlignment="1">
      <alignment/>
    </xf>
    <xf numFmtId="0" fontId="6" fillId="3" borderId="2" xfId="0" applyFont="1" applyFill="1" applyBorder="1" applyAlignment="1">
      <alignment horizontal="right"/>
    </xf>
    <xf numFmtId="3" fontId="7" fillId="3" borderId="2" xfId="0" applyNumberFormat="1" applyFont="1" applyFill="1" applyBorder="1" applyAlignment="1">
      <alignment/>
    </xf>
    <xf numFmtId="0" fontId="8" fillId="3" borderId="2" xfId="0" applyFont="1" applyFill="1" applyBorder="1" applyAlignment="1">
      <alignment/>
    </xf>
    <xf numFmtId="3" fontId="7" fillId="3" borderId="2" xfId="0" applyNumberFormat="1" applyFont="1" applyFill="1" applyBorder="1" applyAlignment="1">
      <alignment horizontal="left"/>
    </xf>
    <xf numFmtId="0" fontId="7" fillId="3" borderId="2" xfId="0" applyFont="1" applyFill="1" applyBorder="1" applyAlignment="1">
      <alignment/>
    </xf>
    <xf numFmtId="0" fontId="7" fillId="3" borderId="2" xfId="0" applyFont="1" applyFill="1" applyBorder="1" applyAlignment="1">
      <alignment horizontal="left"/>
    </xf>
    <xf numFmtId="0" fontId="6" fillId="3" borderId="2" xfId="0" applyFont="1" applyFill="1" applyBorder="1" applyAlignment="1">
      <alignment horizontal="left"/>
    </xf>
    <xf numFmtId="0" fontId="6" fillId="3" borderId="2" xfId="0" applyFont="1" applyFill="1" applyBorder="1" applyAlignment="1">
      <alignment horizontal="center"/>
    </xf>
    <xf numFmtId="3" fontId="6" fillId="3" borderId="3" xfId="0" applyNumberFormat="1" applyFont="1" applyFill="1" applyBorder="1" applyAlignment="1">
      <alignment horizontal="center"/>
    </xf>
    <xf numFmtId="3" fontId="5" fillId="0" borderId="4" xfId="0" applyNumberFormat="1" applyFont="1" applyBorder="1" applyAlignment="1">
      <alignment/>
    </xf>
    <xf numFmtId="0" fontId="9" fillId="0" borderId="5" xfId="0" applyFont="1" applyBorder="1" applyAlignment="1">
      <alignment/>
    </xf>
    <xf numFmtId="0" fontId="9" fillId="0" borderId="6" xfId="0" applyFont="1" applyBorder="1" applyAlignment="1">
      <alignment horizontal="right"/>
    </xf>
    <xf numFmtId="0" fontId="9" fillId="0" borderId="6" xfId="0" applyFont="1" applyBorder="1" applyAlignment="1">
      <alignment/>
    </xf>
    <xf numFmtId="0" fontId="5" fillId="0" borderId="1" xfId="0" applyFont="1" applyBorder="1" applyAlignment="1">
      <alignment horizontal="center"/>
    </xf>
    <xf numFmtId="0" fontId="5" fillId="0" borderId="2" xfId="0" applyFont="1" applyBorder="1" applyAlignment="1">
      <alignment horizontal="center"/>
    </xf>
    <xf numFmtId="0" fontId="5" fillId="0" borderId="3" xfId="0" applyFont="1" applyBorder="1" applyAlignment="1">
      <alignment horizontal="center"/>
    </xf>
    <xf numFmtId="0" fontId="5" fillId="0" borderId="7" xfId="0" applyFont="1" applyBorder="1" applyAlignment="1">
      <alignment/>
    </xf>
    <xf numFmtId="0" fontId="9" fillId="0" borderId="8" xfId="0" applyFont="1" applyBorder="1" applyAlignment="1">
      <alignment/>
    </xf>
    <xf numFmtId="0" fontId="9" fillId="0" borderId="0" xfId="0" applyFont="1" applyBorder="1" applyAlignment="1">
      <alignment horizontal="right"/>
    </xf>
    <xf numFmtId="0" fontId="9" fillId="0" borderId="0" xfId="0" applyFont="1" applyBorder="1" applyAlignment="1">
      <alignment/>
    </xf>
    <xf numFmtId="3" fontId="5" fillId="0" borderId="1" xfId="0" applyNumberFormat="1" applyFont="1" applyBorder="1" applyAlignment="1">
      <alignment horizontal="center"/>
    </xf>
    <xf numFmtId="3" fontId="5" fillId="0" borderId="1" xfId="0" applyNumberFormat="1" applyFont="1" applyBorder="1" applyAlignment="1">
      <alignment/>
    </xf>
    <xf numFmtId="3" fontId="9" fillId="0" borderId="0" xfId="0" applyNumberFormat="1" applyFont="1" applyBorder="1" applyAlignment="1">
      <alignment/>
    </xf>
    <xf numFmtId="9" fontId="5" fillId="0" borderId="0" xfId="0" applyNumberFormat="1" applyFont="1" applyBorder="1" applyAlignment="1">
      <alignment/>
    </xf>
    <xf numFmtId="3" fontId="5" fillId="0" borderId="9" xfId="0" applyNumberFormat="1" applyFont="1" applyBorder="1" applyAlignment="1">
      <alignment/>
    </xf>
    <xf numFmtId="3" fontId="5" fillId="0" borderId="0" xfId="0" applyNumberFormat="1" applyFont="1" applyBorder="1" applyAlignment="1">
      <alignment horizontal="center"/>
    </xf>
    <xf numFmtId="0" fontId="9" fillId="0" borderId="10" xfId="0" applyFont="1" applyBorder="1" applyAlignment="1">
      <alignment/>
    </xf>
    <xf numFmtId="0" fontId="9" fillId="0" borderId="11" xfId="0" applyFont="1" applyBorder="1" applyAlignment="1">
      <alignment horizontal="right"/>
    </xf>
    <xf numFmtId="0" fontId="9" fillId="0" borderId="11" xfId="0" applyFont="1" applyBorder="1" applyAlignment="1">
      <alignment/>
    </xf>
    <xf numFmtId="3" fontId="5" fillId="0" borderId="11" xfId="0" applyNumberFormat="1" applyFont="1" applyBorder="1" applyAlignment="1">
      <alignment horizontal="center"/>
    </xf>
    <xf numFmtId="3" fontId="5" fillId="0" borderId="12" xfId="0" applyNumberFormat="1" applyFont="1" applyBorder="1" applyAlignment="1">
      <alignment/>
    </xf>
    <xf numFmtId="0" fontId="9" fillId="0" borderId="0" xfId="0" applyFont="1" applyAlignment="1">
      <alignment/>
    </xf>
    <xf numFmtId="0" fontId="6" fillId="3" borderId="13" xfId="0" applyFont="1" applyFill="1" applyBorder="1" applyAlignment="1">
      <alignment/>
    </xf>
    <xf numFmtId="0" fontId="5" fillId="0" borderId="2" xfId="0" applyFont="1" applyBorder="1" applyAlignment="1">
      <alignment horizontal="left"/>
    </xf>
    <xf numFmtId="3" fontId="5" fillId="0" borderId="2" xfId="0" applyNumberFormat="1" applyFont="1" applyBorder="1" applyAlignment="1">
      <alignment horizontal="right"/>
    </xf>
    <xf numFmtId="0" fontId="10" fillId="0" borderId="6" xfId="0" applyFont="1" applyBorder="1" applyAlignment="1">
      <alignment/>
    </xf>
    <xf numFmtId="3" fontId="5" fillId="0" borderId="7" xfId="0" applyNumberFormat="1" applyFont="1" applyBorder="1" applyAlignment="1">
      <alignment/>
    </xf>
    <xf numFmtId="0" fontId="5" fillId="0" borderId="0" xfId="0" applyFont="1" applyBorder="1" applyAlignment="1">
      <alignment horizontal="right"/>
    </xf>
    <xf numFmtId="0" fontId="5" fillId="0" borderId="0" xfId="0" applyFont="1" applyBorder="1" applyAlignment="1">
      <alignment horizontal="left"/>
    </xf>
    <xf numFmtId="0" fontId="9" fillId="0" borderId="9" xfId="0" applyFont="1" applyBorder="1" applyAlignment="1">
      <alignment/>
    </xf>
    <xf numFmtId="3" fontId="5" fillId="0" borderId="0" xfId="0" applyNumberFormat="1" applyFont="1" applyBorder="1" applyAlignment="1">
      <alignment horizontal="right"/>
    </xf>
    <xf numFmtId="0" fontId="9" fillId="0" borderId="0" xfId="0" applyFont="1" applyBorder="1" applyAlignment="1">
      <alignment horizontal="left"/>
    </xf>
    <xf numFmtId="3" fontId="5" fillId="0" borderId="9" xfId="0" applyNumberFormat="1" applyFont="1" applyBorder="1" applyAlignment="1">
      <alignment horizontal="center"/>
    </xf>
    <xf numFmtId="0" fontId="5" fillId="0" borderId="0" xfId="0" applyFont="1" applyBorder="1" applyAlignment="1">
      <alignment horizontal="center"/>
    </xf>
    <xf numFmtId="0" fontId="5" fillId="0" borderId="9" xfId="0" applyFont="1" applyBorder="1" applyAlignment="1">
      <alignment horizontal="center"/>
    </xf>
    <xf numFmtId="0" fontId="5" fillId="0" borderId="11" xfId="0" applyFont="1" applyBorder="1" applyAlignment="1">
      <alignment horizontal="left"/>
    </xf>
    <xf numFmtId="3" fontId="5" fillId="0" borderId="11" xfId="0" applyNumberFormat="1" applyFont="1" applyBorder="1" applyAlignment="1">
      <alignment horizontal="right"/>
    </xf>
    <xf numFmtId="3" fontId="5" fillId="0" borderId="0" xfId="0" applyNumberFormat="1" applyFont="1" applyBorder="1" applyAlignment="1">
      <alignment/>
    </xf>
    <xf numFmtId="3" fontId="5" fillId="0" borderId="14" xfId="0" applyNumberFormat="1" applyFont="1" applyBorder="1" applyAlignment="1">
      <alignment/>
    </xf>
    <xf numFmtId="0" fontId="5" fillId="0" borderId="11" xfId="0" applyFont="1" applyBorder="1" applyAlignment="1">
      <alignment horizontal="right"/>
    </xf>
    <xf numFmtId="3" fontId="5" fillId="0" borderId="11" xfId="0" applyNumberFormat="1" applyFont="1" applyBorder="1" applyAlignment="1">
      <alignment/>
    </xf>
    <xf numFmtId="9" fontId="5" fillId="0" borderId="11" xfId="0" applyNumberFormat="1" applyFont="1" applyBorder="1" applyAlignment="1">
      <alignment/>
    </xf>
    <xf numFmtId="0" fontId="5" fillId="2" borderId="4" xfId="0" applyFont="1" applyFill="1" applyBorder="1" applyAlignment="1">
      <alignment/>
    </xf>
    <xf numFmtId="0" fontId="6" fillId="3" borderId="11" xfId="0" applyFont="1" applyFill="1" applyBorder="1" applyAlignment="1">
      <alignment horizontal="right"/>
    </xf>
    <xf numFmtId="3" fontId="7" fillId="3" borderId="11" xfId="0" applyNumberFormat="1" applyFont="1" applyFill="1" applyBorder="1" applyAlignment="1">
      <alignment/>
    </xf>
    <xf numFmtId="0" fontId="8" fillId="3" borderId="11" xfId="0" applyFont="1" applyFill="1" applyBorder="1" applyAlignment="1">
      <alignment/>
    </xf>
    <xf numFmtId="3" fontId="7" fillId="3" borderId="11" xfId="0" applyNumberFormat="1" applyFont="1" applyFill="1" applyBorder="1" applyAlignment="1">
      <alignment horizontal="left"/>
    </xf>
    <xf numFmtId="0" fontId="7" fillId="3" borderId="11" xfId="0" applyFont="1" applyFill="1" applyBorder="1" applyAlignment="1">
      <alignment/>
    </xf>
    <xf numFmtId="0" fontId="7" fillId="3" borderId="11" xfId="0" applyFont="1" applyFill="1" applyBorder="1" applyAlignment="1">
      <alignment horizontal="left"/>
    </xf>
    <xf numFmtId="0" fontId="6" fillId="3" borderId="0" xfId="0" applyFont="1" applyFill="1" applyBorder="1" applyAlignment="1">
      <alignment horizontal="left"/>
    </xf>
    <xf numFmtId="0" fontId="6" fillId="3" borderId="0" xfId="0" applyFont="1" applyFill="1" applyBorder="1" applyAlignment="1">
      <alignment horizontal="center"/>
    </xf>
    <xf numFmtId="3" fontId="6" fillId="3" borderId="9" xfId="0" applyNumberFormat="1" applyFont="1" applyFill="1" applyBorder="1" applyAlignment="1">
      <alignment horizontal="center"/>
    </xf>
    <xf numFmtId="0" fontId="5" fillId="0" borderId="6" xfId="0" applyFont="1" applyBorder="1" applyAlignment="1">
      <alignment horizontal="left"/>
    </xf>
    <xf numFmtId="0" fontId="5" fillId="0" borderId="0" xfId="0" applyFont="1" applyBorder="1" applyAlignment="1">
      <alignment/>
    </xf>
    <xf numFmtId="0" fontId="5" fillId="0" borderId="13" xfId="0" applyFont="1" applyBorder="1" applyAlignment="1">
      <alignment horizontal="center"/>
    </xf>
    <xf numFmtId="0" fontId="10" fillId="0" borderId="5" xfId="0" applyFont="1" applyBorder="1" applyAlignment="1">
      <alignment/>
    </xf>
    <xf numFmtId="3" fontId="5" fillId="0" borderId="13" xfId="0" applyNumberFormat="1" applyFont="1" applyBorder="1" applyAlignment="1">
      <alignment horizontal="center"/>
    </xf>
    <xf numFmtId="3" fontId="5" fillId="0" borderId="2" xfId="0" applyNumberFormat="1" applyFont="1" applyBorder="1" applyAlignment="1">
      <alignment horizontal="center"/>
    </xf>
    <xf numFmtId="3" fontId="5" fillId="0" borderId="13" xfId="0" applyNumberFormat="1" applyFont="1" applyBorder="1" applyAlignment="1">
      <alignment/>
    </xf>
    <xf numFmtId="3" fontId="9" fillId="0" borderId="8" xfId="0" applyNumberFormat="1" applyFont="1" applyBorder="1" applyAlignment="1">
      <alignment/>
    </xf>
    <xf numFmtId="0" fontId="9" fillId="0" borderId="14" xfId="0" applyFont="1" applyBorder="1" applyAlignment="1">
      <alignment/>
    </xf>
    <xf numFmtId="0" fontId="9" fillId="0" borderId="7" xfId="0" applyFont="1" applyBorder="1" applyAlignment="1">
      <alignment/>
    </xf>
    <xf numFmtId="3" fontId="5" fillId="0" borderId="5" xfId="0" applyNumberFormat="1" applyFont="1" applyBorder="1" applyAlignment="1">
      <alignment/>
    </xf>
    <xf numFmtId="0" fontId="5" fillId="2" borderId="13" xfId="0" applyFont="1" applyFill="1" applyBorder="1" applyAlignment="1">
      <alignment/>
    </xf>
    <xf numFmtId="0" fontId="12" fillId="0" borderId="8" xfId="0" applyFont="1" applyFill="1" applyBorder="1" applyAlignment="1">
      <alignment/>
    </xf>
    <xf numFmtId="0" fontId="12" fillId="0" borderId="0" xfId="0" applyFont="1" applyFill="1" applyBorder="1" applyAlignment="1">
      <alignment horizontal="right"/>
    </xf>
    <xf numFmtId="3" fontId="5" fillId="0" borderId="0" xfId="0" applyNumberFormat="1" applyFont="1" applyFill="1" applyBorder="1" applyAlignment="1">
      <alignment/>
    </xf>
    <xf numFmtId="0" fontId="5" fillId="0" borderId="14" xfId="0" applyFont="1" applyBorder="1" applyAlignment="1">
      <alignment horizontal="center"/>
    </xf>
    <xf numFmtId="0" fontId="5" fillId="0" borderId="8" xfId="0" applyFont="1" applyBorder="1" applyAlignment="1">
      <alignment/>
    </xf>
    <xf numFmtId="3" fontId="5" fillId="0" borderId="4" xfId="0" applyNumberFormat="1" applyFont="1" applyBorder="1" applyAlignment="1">
      <alignment horizontal="center"/>
    </xf>
    <xf numFmtId="3" fontId="5" fillId="0" borderId="8" xfId="0" applyNumberFormat="1" applyFont="1" applyBorder="1" applyAlignment="1">
      <alignment/>
    </xf>
    <xf numFmtId="0" fontId="12" fillId="0" borderId="0" xfId="0" applyFont="1" applyFill="1" applyBorder="1" applyAlignment="1">
      <alignment/>
    </xf>
    <xf numFmtId="0" fontId="5" fillId="0" borderId="10" xfId="0" applyFont="1" applyBorder="1" applyAlignment="1">
      <alignment horizontal="center"/>
    </xf>
    <xf numFmtId="0" fontId="5" fillId="0" borderId="14" xfId="0" applyFont="1" applyBorder="1" applyAlignment="1">
      <alignment/>
    </xf>
    <xf numFmtId="3" fontId="11" fillId="0" borderId="5" xfId="0" applyNumberFormat="1" applyFont="1" applyBorder="1" applyAlignment="1">
      <alignment horizontal="left" vertical="top" wrapText="1"/>
    </xf>
    <xf numFmtId="3" fontId="11" fillId="0" borderId="6" xfId="0" applyNumberFormat="1" applyFont="1" applyBorder="1" applyAlignment="1">
      <alignment horizontal="left" vertical="top" wrapText="1"/>
    </xf>
    <xf numFmtId="3" fontId="5" fillId="0" borderId="6" xfId="0" applyNumberFormat="1" applyFont="1" applyBorder="1" applyAlignment="1">
      <alignment/>
    </xf>
    <xf numFmtId="3" fontId="9" fillId="0" borderId="10" xfId="0" applyNumberFormat="1" applyFont="1" applyBorder="1" applyAlignment="1">
      <alignment/>
    </xf>
    <xf numFmtId="0" fontId="12" fillId="0" borderId="6" xfId="0" applyFont="1" applyFill="1" applyBorder="1" applyAlignment="1">
      <alignment/>
    </xf>
    <xf numFmtId="0" fontId="12" fillId="0" borderId="6" xfId="0" applyFont="1" applyFill="1" applyBorder="1" applyAlignment="1">
      <alignment horizontal="right"/>
    </xf>
    <xf numFmtId="3" fontId="5" fillId="0" borderId="6" xfId="0" applyNumberFormat="1" applyFont="1" applyFill="1" applyBorder="1" applyAlignment="1">
      <alignment/>
    </xf>
    <xf numFmtId="0" fontId="5" fillId="0" borderId="10" xfId="0" applyFont="1" applyBorder="1" applyAlignment="1">
      <alignment horizontal="left"/>
    </xf>
    <xf numFmtId="0" fontId="10" fillId="0" borderId="0" xfId="0" applyFont="1" applyBorder="1" applyAlignment="1">
      <alignment horizontal="left"/>
    </xf>
    <xf numFmtId="0" fontId="10" fillId="0" borderId="0" xfId="0" applyFont="1" applyBorder="1" applyAlignment="1">
      <alignment horizontal="right"/>
    </xf>
    <xf numFmtId="3" fontId="10" fillId="0" borderId="8" xfId="0" applyNumberFormat="1" applyFont="1" applyBorder="1" applyAlignment="1">
      <alignment/>
    </xf>
    <xf numFmtId="3" fontId="5" fillId="0" borderId="0" xfId="0" applyNumberFormat="1" applyFont="1" applyBorder="1" applyAlignment="1">
      <alignment/>
    </xf>
    <xf numFmtId="3" fontId="5" fillId="0" borderId="10" xfId="0" applyNumberFormat="1" applyFont="1" applyBorder="1" applyAlignment="1">
      <alignment/>
    </xf>
    <xf numFmtId="0" fontId="12" fillId="0" borderId="5" xfId="0" applyFont="1" applyFill="1" applyBorder="1" applyAlignment="1">
      <alignment/>
    </xf>
    <xf numFmtId="0" fontId="5" fillId="0" borderId="11" xfId="0" applyFont="1" applyBorder="1" applyAlignment="1">
      <alignment horizontal="center"/>
    </xf>
    <xf numFmtId="0" fontId="5" fillId="0" borderId="12" xfId="0" applyFont="1" applyBorder="1" applyAlignment="1">
      <alignment horizontal="center"/>
    </xf>
    <xf numFmtId="0" fontId="5" fillId="2" borderId="5" xfId="0" applyFont="1" applyFill="1" applyBorder="1" applyAlignment="1">
      <alignment/>
    </xf>
    <xf numFmtId="0" fontId="5" fillId="0" borderId="4" xfId="0" applyFont="1" applyBorder="1" applyAlignment="1">
      <alignment horizontal="center"/>
    </xf>
    <xf numFmtId="0" fontId="5" fillId="0" borderId="11" xfId="0" applyFont="1" applyBorder="1" applyAlignment="1">
      <alignment/>
    </xf>
    <xf numFmtId="184" fontId="5" fillId="0" borderId="11" xfId="0" applyNumberFormat="1" applyFont="1" applyBorder="1" applyAlignment="1">
      <alignment horizontal="right"/>
    </xf>
    <xf numFmtId="184" fontId="5" fillId="0" borderId="1" xfId="0" applyNumberFormat="1" applyFont="1" applyBorder="1" applyAlignment="1">
      <alignment/>
    </xf>
    <xf numFmtId="0" fontId="5" fillId="0" borderId="9" xfId="0" applyFont="1" applyBorder="1" applyAlignment="1">
      <alignment/>
    </xf>
    <xf numFmtId="0" fontId="5" fillId="0" borderId="12" xfId="0" applyFont="1" applyBorder="1" applyAlignment="1">
      <alignment/>
    </xf>
    <xf numFmtId="0" fontId="10" fillId="0" borderId="8" xfId="0" applyFont="1" applyBorder="1" applyAlignment="1">
      <alignment/>
    </xf>
    <xf numFmtId="3" fontId="5" fillId="0" borderId="11" xfId="0" applyNumberFormat="1" applyFont="1" applyBorder="1" applyAlignment="1">
      <alignment/>
    </xf>
    <xf numFmtId="0" fontId="13" fillId="0" borderId="4" xfId="0" applyFont="1" applyBorder="1" applyAlignment="1">
      <alignment/>
    </xf>
    <xf numFmtId="0" fontId="5" fillId="0" borderId="6" xfId="0" applyFont="1" applyBorder="1" applyAlignment="1">
      <alignment horizontal="center"/>
    </xf>
    <xf numFmtId="0" fontId="5" fillId="0" borderId="15" xfId="0" applyFont="1" applyBorder="1" applyAlignment="1">
      <alignment horizontal="center"/>
    </xf>
    <xf numFmtId="3" fontId="7" fillId="3" borderId="3" xfId="0" applyNumberFormat="1" applyFont="1" applyFill="1" applyBorder="1" applyAlignment="1">
      <alignment/>
    </xf>
    <xf numFmtId="0" fontId="6" fillId="3" borderId="13" xfId="0" applyFont="1" applyFill="1" applyBorder="1" applyAlignment="1">
      <alignment horizontal="left"/>
    </xf>
    <xf numFmtId="185" fontId="5" fillId="0" borderId="11" xfId="0" applyNumberFormat="1" applyFont="1" applyBorder="1" applyAlignment="1">
      <alignment horizontal="right"/>
    </xf>
    <xf numFmtId="0" fontId="5" fillId="0" borderId="8" xfId="0" applyFont="1" applyBorder="1" applyAlignment="1">
      <alignment horizontal="left"/>
    </xf>
    <xf numFmtId="0" fontId="5" fillId="2" borderId="14" xfId="0" applyFont="1" applyFill="1" applyBorder="1" applyAlignment="1">
      <alignment/>
    </xf>
    <xf numFmtId="0" fontId="6" fillId="3" borderId="10" xfId="0" applyFont="1" applyFill="1" applyBorder="1" applyAlignment="1">
      <alignment/>
    </xf>
    <xf numFmtId="0" fontId="6" fillId="3" borderId="11" xfId="0" applyFont="1" applyFill="1" applyBorder="1" applyAlignment="1">
      <alignment horizontal="left"/>
    </xf>
    <xf numFmtId="0" fontId="6" fillId="3" borderId="11" xfId="0" applyFont="1" applyFill="1" applyBorder="1" applyAlignment="1">
      <alignment horizontal="center"/>
    </xf>
    <xf numFmtId="3" fontId="6" fillId="3" borderId="12" xfId="0" applyNumberFormat="1" applyFont="1" applyFill="1" applyBorder="1" applyAlignment="1">
      <alignment horizontal="center"/>
    </xf>
    <xf numFmtId="0" fontId="5" fillId="0" borderId="13" xfId="0" applyFont="1" applyBorder="1" applyAlignment="1">
      <alignment/>
    </xf>
    <xf numFmtId="0" fontId="5" fillId="0" borderId="6" xfId="0" applyFont="1" applyBorder="1" applyAlignment="1">
      <alignment/>
    </xf>
    <xf numFmtId="182" fontId="5" fillId="0" borderId="15" xfId="17" applyNumberFormat="1" applyFont="1" applyBorder="1" applyAlignment="1">
      <alignment horizontal="center"/>
    </xf>
    <xf numFmtId="3" fontId="9" fillId="0" borderId="4" xfId="0" applyNumberFormat="1" applyFont="1" applyBorder="1" applyAlignment="1">
      <alignment horizontal="center"/>
    </xf>
    <xf numFmtId="0" fontId="5" fillId="0" borderId="8" xfId="0" applyFont="1" applyBorder="1" applyAlignment="1">
      <alignment horizontal="right"/>
    </xf>
    <xf numFmtId="0" fontId="9" fillId="0" borderId="12" xfId="0" applyFont="1" applyBorder="1" applyAlignment="1">
      <alignment/>
    </xf>
    <xf numFmtId="0" fontId="9" fillId="0" borderId="6" xfId="0" applyFont="1" applyBorder="1" applyAlignment="1">
      <alignment horizontal="left"/>
    </xf>
    <xf numFmtId="3" fontId="10" fillId="0" borderId="0" xfId="0" applyNumberFormat="1" applyFont="1" applyBorder="1" applyAlignment="1">
      <alignment/>
    </xf>
    <xf numFmtId="0" fontId="10" fillId="0" borderId="11" xfId="0" applyFont="1" applyBorder="1" applyAlignment="1">
      <alignment horizontal="right"/>
    </xf>
    <xf numFmtId="185" fontId="7" fillId="3" borderId="2" xfId="0" applyNumberFormat="1" applyFont="1" applyFill="1" applyBorder="1" applyAlignment="1">
      <alignment/>
    </xf>
    <xf numFmtId="185" fontId="7" fillId="3" borderId="2" xfId="0" applyNumberFormat="1" applyFont="1" applyFill="1" applyBorder="1" applyAlignment="1">
      <alignment horizontal="left"/>
    </xf>
    <xf numFmtId="4" fontId="7" fillId="3" borderId="2" xfId="0" applyNumberFormat="1" applyFont="1" applyFill="1" applyBorder="1" applyAlignment="1">
      <alignment horizontal="left"/>
    </xf>
    <xf numFmtId="184" fontId="5" fillId="0" borderId="13" xfId="0" applyNumberFormat="1" applyFont="1" applyBorder="1" applyAlignment="1">
      <alignment/>
    </xf>
    <xf numFmtId="4" fontId="5" fillId="0" borderId="0" xfId="0" applyNumberFormat="1" applyFont="1" applyBorder="1" applyAlignment="1">
      <alignment horizontal="center"/>
    </xf>
    <xf numFmtId="185" fontId="5" fillId="0" borderId="1" xfId="0" applyNumberFormat="1" applyFont="1" applyBorder="1" applyAlignment="1">
      <alignment horizontal="center"/>
    </xf>
    <xf numFmtId="185" fontId="5" fillId="0" borderId="13" xfId="0" applyNumberFormat="1" applyFont="1" applyBorder="1" applyAlignment="1">
      <alignment/>
    </xf>
    <xf numFmtId="4" fontId="10" fillId="0" borderId="0" xfId="0" applyNumberFormat="1" applyFont="1" applyBorder="1" applyAlignment="1">
      <alignment horizontal="left"/>
    </xf>
    <xf numFmtId="4" fontId="10" fillId="0" borderId="0" xfId="0" applyNumberFormat="1" applyFont="1" applyBorder="1" applyAlignment="1">
      <alignment horizontal="right"/>
    </xf>
    <xf numFmtId="9" fontId="5" fillId="0" borderId="0" xfId="0" applyNumberFormat="1" applyFont="1" applyFill="1" applyBorder="1" applyAlignment="1">
      <alignment/>
    </xf>
    <xf numFmtId="185" fontId="5" fillId="0" borderId="1" xfId="0" applyNumberFormat="1" applyFont="1" applyBorder="1" applyAlignment="1">
      <alignment horizontal="center" vertical="center"/>
    </xf>
    <xf numFmtId="4" fontId="5" fillId="0" borderId="0" xfId="0" applyNumberFormat="1" applyFont="1" applyBorder="1" applyAlignment="1">
      <alignment/>
    </xf>
    <xf numFmtId="0" fontId="14" fillId="0" borderId="7" xfId="0" applyFont="1" applyBorder="1" applyAlignment="1">
      <alignment/>
    </xf>
    <xf numFmtId="185" fontId="6" fillId="3" borderId="3" xfId="0" applyNumberFormat="1" applyFont="1" applyFill="1" applyBorder="1" applyAlignment="1">
      <alignment horizontal="center"/>
    </xf>
    <xf numFmtId="0" fontId="5" fillId="0" borderId="10" xfId="0" applyFont="1" applyBorder="1" applyAlignment="1">
      <alignment/>
    </xf>
    <xf numFmtId="0" fontId="6" fillId="3" borderId="6" xfId="0" applyFont="1" applyFill="1" applyBorder="1" applyAlignment="1">
      <alignment horizontal="right"/>
    </xf>
    <xf numFmtId="3" fontId="5" fillId="0" borderId="12" xfId="0" applyNumberFormat="1" applyFont="1" applyBorder="1" applyAlignment="1">
      <alignment horizontal="center" vertical="center"/>
    </xf>
    <xf numFmtId="4" fontId="6" fillId="3" borderId="3" xfId="0" applyNumberFormat="1" applyFont="1" applyFill="1" applyBorder="1" applyAlignment="1">
      <alignment horizontal="center"/>
    </xf>
    <xf numFmtId="4" fontId="5" fillId="0" borderId="11" xfId="0" applyNumberFormat="1" applyFont="1" applyBorder="1" applyAlignment="1">
      <alignment/>
    </xf>
    <xf numFmtId="184" fontId="6" fillId="3" borderId="3" xfId="0" applyNumberFormat="1" applyFont="1" applyFill="1" applyBorder="1" applyAlignment="1">
      <alignment horizontal="center"/>
    </xf>
    <xf numFmtId="0" fontId="9" fillId="0" borderId="15" xfId="0" applyFont="1" applyBorder="1" applyAlignment="1">
      <alignment/>
    </xf>
    <xf numFmtId="0" fontId="10" fillId="0" borderId="0" xfId="0" applyFont="1" applyBorder="1" applyAlignment="1">
      <alignment/>
    </xf>
    <xf numFmtId="0" fontId="9" fillId="0" borderId="8" xfId="0" applyFont="1" applyBorder="1" applyAlignment="1">
      <alignment horizontal="left"/>
    </xf>
    <xf numFmtId="184" fontId="5" fillId="0" borderId="9" xfId="0" applyNumberFormat="1" applyFont="1" applyBorder="1" applyAlignment="1">
      <alignment/>
    </xf>
    <xf numFmtId="184" fontId="5" fillId="0" borderId="12" xfId="0" applyNumberFormat="1" applyFont="1" applyBorder="1" applyAlignment="1">
      <alignment/>
    </xf>
    <xf numFmtId="0" fontId="6" fillId="3" borderId="6" xfId="0" applyFont="1" applyFill="1" applyBorder="1" applyAlignment="1">
      <alignment/>
    </xf>
    <xf numFmtId="4" fontId="7" fillId="3" borderId="6" xfId="0" applyNumberFormat="1" applyFont="1" applyFill="1" applyBorder="1" applyAlignment="1">
      <alignment/>
    </xf>
    <xf numFmtId="3" fontId="7" fillId="3" borderId="6" xfId="0" applyNumberFormat="1" applyFont="1" applyFill="1" applyBorder="1" applyAlignment="1">
      <alignment/>
    </xf>
    <xf numFmtId="0" fontId="8" fillId="3" borderId="6" xfId="0" applyFont="1" applyFill="1" applyBorder="1" applyAlignment="1">
      <alignment/>
    </xf>
    <xf numFmtId="3" fontId="7" fillId="3" borderId="6" xfId="0" applyNumberFormat="1" applyFont="1" applyFill="1" applyBorder="1" applyAlignment="1">
      <alignment horizontal="left"/>
    </xf>
    <xf numFmtId="0" fontId="7" fillId="3" borderId="6" xfId="0" applyFont="1" applyFill="1" applyBorder="1" applyAlignment="1">
      <alignment/>
    </xf>
    <xf numFmtId="0" fontId="7" fillId="3" borderId="6" xfId="0" applyFont="1" applyFill="1" applyBorder="1" applyAlignment="1">
      <alignment horizontal="left"/>
    </xf>
    <xf numFmtId="9" fontId="5" fillId="0" borderId="6" xfId="0" applyNumberFormat="1" applyFont="1" applyBorder="1" applyAlignment="1">
      <alignment/>
    </xf>
    <xf numFmtId="3" fontId="5" fillId="0" borderId="15" xfId="0" applyNumberFormat="1" applyFont="1" applyBorder="1" applyAlignment="1">
      <alignment/>
    </xf>
    <xf numFmtId="4" fontId="5" fillId="0" borderId="11" xfId="0" applyNumberFormat="1" applyFont="1" applyBorder="1" applyAlignment="1">
      <alignment horizontal="right"/>
    </xf>
    <xf numFmtId="4" fontId="5" fillId="0" borderId="4" xfId="0" applyNumberFormat="1" applyFont="1" applyBorder="1" applyAlignment="1">
      <alignment horizontal="center" vertical="center"/>
    </xf>
    <xf numFmtId="4" fontId="5" fillId="0" borderId="5" xfId="0" applyNumberFormat="1" applyFont="1" applyBorder="1" applyAlignment="1">
      <alignment horizontal="center" vertical="center"/>
    </xf>
    <xf numFmtId="3" fontId="5" fillId="0" borderId="9" xfId="0" applyNumberFormat="1" applyFont="1" applyBorder="1" applyAlignment="1">
      <alignment horizontal="center" vertical="center"/>
    </xf>
    <xf numFmtId="4" fontId="9" fillId="0" borderId="8" xfId="0" applyNumberFormat="1" applyFont="1" applyBorder="1" applyAlignment="1">
      <alignment/>
    </xf>
    <xf numFmtId="4" fontId="5" fillId="0" borderId="1" xfId="0" applyNumberFormat="1" applyFont="1" applyBorder="1" applyAlignment="1">
      <alignment horizontal="center" vertical="center"/>
    </xf>
    <xf numFmtId="4" fontId="9" fillId="0" borderId="0" xfId="0" applyNumberFormat="1" applyFont="1" applyBorder="1" applyAlignment="1">
      <alignment/>
    </xf>
    <xf numFmtId="4" fontId="9" fillId="0" borderId="0" xfId="0" applyNumberFormat="1" applyFont="1" applyBorder="1" applyAlignment="1">
      <alignment horizontal="right"/>
    </xf>
    <xf numFmtId="4" fontId="5" fillId="0" borderId="1" xfId="0" applyNumberFormat="1" applyFont="1" applyBorder="1" applyAlignment="1">
      <alignment horizontal="center"/>
    </xf>
    <xf numFmtId="4" fontId="5" fillId="0" borderId="13" xfId="0" applyNumberFormat="1" applyFont="1" applyBorder="1" applyAlignment="1">
      <alignment horizontal="center" vertical="center"/>
    </xf>
    <xf numFmtId="4" fontId="9" fillId="0" borderId="6" xfId="0" applyNumberFormat="1" applyFont="1" applyBorder="1" applyAlignment="1">
      <alignment horizontal="left"/>
    </xf>
    <xf numFmtId="4" fontId="5" fillId="0" borderId="6" xfId="0" applyNumberFormat="1" applyFont="1" applyBorder="1" applyAlignment="1">
      <alignment horizontal="center"/>
    </xf>
    <xf numFmtId="4" fontId="5" fillId="0" borderId="6" xfId="0" applyNumberFormat="1" applyFont="1" applyBorder="1" applyAlignment="1">
      <alignment horizontal="center" vertical="center"/>
    </xf>
    <xf numFmtId="4" fontId="9" fillId="0" borderId="10" xfId="0" applyNumberFormat="1" applyFont="1" applyBorder="1" applyAlignment="1">
      <alignment/>
    </xf>
    <xf numFmtId="3" fontId="5" fillId="0" borderId="13" xfId="0" applyNumberFormat="1" applyFont="1" applyBorder="1" applyAlignment="1">
      <alignment horizontal="center"/>
    </xf>
    <xf numFmtId="3" fontId="5" fillId="0" borderId="2" xfId="0" applyNumberFormat="1" applyFont="1" applyBorder="1" applyAlignment="1">
      <alignment horizontal="center"/>
    </xf>
    <xf numFmtId="3" fontId="5" fillId="0" borderId="3" xfId="0" applyNumberFormat="1" applyFont="1" applyBorder="1" applyAlignment="1">
      <alignment horizontal="center"/>
    </xf>
    <xf numFmtId="3" fontId="5" fillId="0" borderId="0" xfId="0" applyNumberFormat="1" applyFont="1" applyBorder="1" applyAlignment="1">
      <alignment horizontal="center"/>
    </xf>
    <xf numFmtId="3" fontId="5" fillId="0" borderId="1" xfId="0" applyNumberFormat="1" applyFont="1" applyBorder="1" applyAlignment="1">
      <alignment horizontal="center"/>
    </xf>
    <xf numFmtId="185" fontId="5" fillId="0" borderId="13" xfId="0" applyNumberFormat="1" applyFont="1" applyBorder="1" applyAlignment="1">
      <alignment horizontal="center"/>
    </xf>
    <xf numFmtId="185" fontId="5" fillId="0" borderId="2" xfId="0" applyNumberFormat="1" applyFont="1" applyBorder="1" applyAlignment="1">
      <alignment horizontal="center"/>
    </xf>
    <xf numFmtId="185" fontId="5" fillId="0" borderId="3" xfId="0" applyNumberFormat="1" applyFont="1" applyBorder="1" applyAlignment="1">
      <alignment horizontal="center"/>
    </xf>
    <xf numFmtId="184" fontId="5" fillId="0" borderId="13" xfId="0" applyNumberFormat="1" applyFont="1" applyBorder="1" applyAlignment="1">
      <alignment horizontal="center"/>
    </xf>
    <xf numFmtId="184" fontId="5" fillId="0" borderId="2" xfId="0" applyNumberFormat="1" applyFont="1" applyBorder="1" applyAlignment="1">
      <alignment horizontal="center"/>
    </xf>
    <xf numFmtId="184" fontId="5" fillId="0" borderId="3" xfId="0" applyNumberFormat="1" applyFont="1" applyBorder="1" applyAlignment="1">
      <alignment horizontal="center"/>
    </xf>
    <xf numFmtId="3" fontId="5" fillId="0" borderId="4" xfId="0" applyNumberFormat="1" applyFont="1" applyBorder="1" applyAlignment="1">
      <alignment horizontal="center"/>
    </xf>
    <xf numFmtId="15" fontId="4" fillId="0" borderId="6" xfId="0" applyNumberFormat="1" applyFont="1" applyBorder="1" applyAlignment="1">
      <alignment horizontal="center"/>
    </xf>
    <xf numFmtId="15" fontId="4" fillId="0" borderId="15" xfId="0" applyNumberFormat="1" applyFont="1" applyBorder="1" applyAlignment="1">
      <alignment horizontal="center"/>
    </xf>
    <xf numFmtId="0" fontId="4" fillId="0" borderId="13" xfId="0" applyFont="1" applyBorder="1" applyAlignment="1">
      <alignment horizontal="center"/>
    </xf>
    <xf numFmtId="0" fontId="4" fillId="0" borderId="2" xfId="0" applyFont="1" applyBorder="1" applyAlignment="1">
      <alignment horizontal="center"/>
    </xf>
    <xf numFmtId="185" fontId="5" fillId="0" borderId="15" xfId="0" applyNumberFormat="1" applyFont="1" applyBorder="1" applyAlignment="1">
      <alignment horizontal="center" vertical="center"/>
    </xf>
    <xf numFmtId="185" fontId="5" fillId="0" borderId="9" xfId="0" applyNumberFormat="1" applyFont="1" applyBorder="1" applyAlignment="1">
      <alignment horizontal="center" vertical="center"/>
    </xf>
    <xf numFmtId="185" fontId="5" fillId="0" borderId="12" xfId="0" applyNumberFormat="1" applyFont="1" applyBorder="1" applyAlignment="1">
      <alignment horizontal="center" vertical="center"/>
    </xf>
    <xf numFmtId="9" fontId="5" fillId="0" borderId="6" xfId="0" applyNumberFormat="1" applyFont="1" applyBorder="1" applyAlignment="1">
      <alignment vertical="center"/>
    </xf>
    <xf numFmtId="9" fontId="5" fillId="0" borderId="0" xfId="0" applyNumberFormat="1" applyFont="1" applyBorder="1" applyAlignment="1">
      <alignment vertical="center"/>
    </xf>
    <xf numFmtId="3" fontId="5" fillId="0" borderId="15" xfId="0" applyNumberFormat="1" applyFont="1" applyBorder="1" applyAlignment="1">
      <alignment horizontal="center" vertical="center"/>
    </xf>
    <xf numFmtId="3" fontId="11" fillId="0" borderId="15" xfId="0" applyNumberFormat="1" applyFont="1" applyBorder="1" applyAlignment="1">
      <alignment horizontal="left" vertical="top" wrapText="1"/>
    </xf>
    <xf numFmtId="3" fontId="11" fillId="0" borderId="8" xfId="0" applyNumberFormat="1" applyFont="1" applyBorder="1" applyAlignment="1">
      <alignment horizontal="left" vertical="top" wrapText="1"/>
    </xf>
    <xf numFmtId="3" fontId="11" fillId="0" borderId="0" xfId="0" applyNumberFormat="1" applyFont="1" applyBorder="1" applyAlignment="1">
      <alignment horizontal="left" vertical="top" wrapText="1"/>
    </xf>
    <xf numFmtId="3" fontId="11" fillId="0" borderId="9" xfId="0" applyNumberFormat="1" applyFont="1" applyBorder="1" applyAlignment="1">
      <alignment horizontal="left" vertical="top" wrapText="1"/>
    </xf>
    <xf numFmtId="3" fontId="11" fillId="0" borderId="10" xfId="0" applyNumberFormat="1" applyFont="1" applyBorder="1" applyAlignment="1">
      <alignment horizontal="left" vertical="top" wrapText="1"/>
    </xf>
    <xf numFmtId="3" fontId="11" fillId="0" borderId="11" xfId="0" applyNumberFormat="1" applyFont="1" applyBorder="1" applyAlignment="1">
      <alignment horizontal="left" vertical="top" wrapText="1"/>
    </xf>
    <xf numFmtId="3" fontId="11" fillId="0" borderId="12" xfId="0" applyNumberFormat="1" applyFont="1" applyBorder="1" applyAlignment="1">
      <alignment horizontal="left" vertical="top"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U248"/>
  <sheetViews>
    <sheetView showGridLines="0" tabSelected="1" view="pageBreakPreview" zoomScale="75" zoomScaleNormal="75" zoomScaleSheetLayoutView="75" workbookViewId="0" topLeftCell="A1">
      <selection activeCell="B1" sqref="B1"/>
    </sheetView>
  </sheetViews>
  <sheetFormatPr defaultColWidth="11.421875" defaultRowHeight="12.75"/>
  <cols>
    <col min="2" max="2" width="43.421875" style="1" bestFit="1" customWidth="1"/>
    <col min="3" max="3" width="38.28125" style="0" bestFit="1" customWidth="1"/>
    <col min="4" max="4" width="13.140625" style="2" bestFit="1" customWidth="1"/>
    <col min="5" max="5" width="22.7109375" style="0" customWidth="1"/>
    <col min="6" max="6" width="18.57421875" style="0" bestFit="1" customWidth="1"/>
    <col min="7" max="10" width="11.57421875" style="0" customWidth="1"/>
    <col min="11" max="11" width="17.140625" style="0" bestFit="1" customWidth="1"/>
    <col min="12" max="17" width="11.57421875" style="0" customWidth="1"/>
    <col min="18" max="18" width="13.28125" style="0" customWidth="1"/>
    <col min="19" max="19" width="38.28125" style="0" bestFit="1" customWidth="1"/>
    <col min="20" max="20" width="7.28125" style="0" bestFit="1" customWidth="1"/>
    <col min="21" max="21" width="14.7109375" style="0" bestFit="1" customWidth="1"/>
  </cols>
  <sheetData>
    <row r="1" ht="12.75">
      <c r="S1" s="3"/>
    </row>
    <row r="2" spans="2:21" ht="20.25">
      <c r="B2" s="198" t="s">
        <v>0</v>
      </c>
      <c r="C2" s="199"/>
      <c r="D2" s="199"/>
      <c r="E2" s="199"/>
      <c r="F2" s="199"/>
      <c r="G2" s="199"/>
      <c r="H2" s="199"/>
      <c r="I2" s="199"/>
      <c r="J2" s="199"/>
      <c r="K2" s="199"/>
      <c r="L2" s="199"/>
      <c r="M2" s="199"/>
      <c r="N2" s="199"/>
      <c r="O2" s="199"/>
      <c r="P2" s="199"/>
      <c r="Q2" s="199"/>
      <c r="R2" s="199"/>
      <c r="S2" s="196">
        <f ca="1">NOW()</f>
        <v>38352.410980092594</v>
      </c>
      <c r="T2" s="196"/>
      <c r="U2" s="197"/>
    </row>
    <row r="3" spans="2:21" ht="18.75">
      <c r="B3" s="4" t="s">
        <v>1</v>
      </c>
      <c r="C3" s="5" t="s">
        <v>2</v>
      </c>
      <c r="D3" s="6"/>
      <c r="E3" s="6" t="s">
        <v>3</v>
      </c>
      <c r="F3" s="7">
        <f>K3+O3+U3</f>
        <v>2130</v>
      </c>
      <c r="G3" s="7"/>
      <c r="H3" s="8"/>
      <c r="I3" s="8"/>
      <c r="J3" s="6" t="s">
        <v>4</v>
      </c>
      <c r="K3" s="9">
        <f>R5</f>
        <v>2000</v>
      </c>
      <c r="L3" s="8"/>
      <c r="M3" s="10"/>
      <c r="N3" s="6" t="s">
        <v>5</v>
      </c>
      <c r="O3" s="9">
        <v>100</v>
      </c>
      <c r="P3" s="11"/>
      <c r="Q3" s="11"/>
      <c r="R3" s="7"/>
      <c r="S3" s="12" t="s">
        <v>6</v>
      </c>
      <c r="T3" s="13"/>
      <c r="U3" s="14">
        <v>30</v>
      </c>
    </row>
    <row r="4" spans="2:21" ht="15.75">
      <c r="B4" s="15" t="s">
        <v>7</v>
      </c>
      <c r="C4" s="16"/>
      <c r="D4" s="17"/>
      <c r="E4" s="18"/>
      <c r="F4" s="19" t="s">
        <v>8</v>
      </c>
      <c r="G4" s="19" t="s">
        <v>9</v>
      </c>
      <c r="H4" s="19" t="s">
        <v>10</v>
      </c>
      <c r="I4" s="19" t="s">
        <v>11</v>
      </c>
      <c r="J4" s="19" t="s">
        <v>12</v>
      </c>
      <c r="K4" s="19" t="s">
        <v>13</v>
      </c>
      <c r="L4" s="19" t="s">
        <v>14</v>
      </c>
      <c r="M4" s="19" t="s">
        <v>15</v>
      </c>
      <c r="N4" s="19" t="s">
        <v>16</v>
      </c>
      <c r="O4" s="19" t="s">
        <v>17</v>
      </c>
      <c r="P4" s="19" t="s">
        <v>18</v>
      </c>
      <c r="Q4" s="19" t="s">
        <v>19</v>
      </c>
      <c r="R4" s="19" t="s">
        <v>20</v>
      </c>
      <c r="S4" s="18"/>
      <c r="T4" s="20" t="s">
        <v>21</v>
      </c>
      <c r="U4" s="21" t="s">
        <v>22</v>
      </c>
    </row>
    <row r="5" spans="2:21" ht="15.75">
      <c r="B5" s="22" t="s">
        <v>23</v>
      </c>
      <c r="C5" s="23"/>
      <c r="D5" s="24"/>
      <c r="E5" s="25"/>
      <c r="F5" s="188">
        <v>2000</v>
      </c>
      <c r="G5" s="188"/>
      <c r="H5" s="188"/>
      <c r="I5" s="188"/>
      <c r="J5" s="188"/>
      <c r="K5" s="188"/>
      <c r="L5" s="188"/>
      <c r="M5" s="188"/>
      <c r="N5" s="188"/>
      <c r="O5" s="188"/>
      <c r="P5" s="188"/>
      <c r="Q5" s="188"/>
      <c r="R5" s="27">
        <f>SUM(F5:Q5)</f>
        <v>2000</v>
      </c>
      <c r="S5" s="28" t="s">
        <v>24</v>
      </c>
      <c r="T5" s="29">
        <v>0.01</v>
      </c>
      <c r="U5" s="30"/>
    </row>
    <row r="6" spans="2:21" ht="15.75">
      <c r="B6" s="22" t="s">
        <v>25</v>
      </c>
      <c r="C6" s="23"/>
      <c r="D6" s="24"/>
      <c r="E6" s="25"/>
      <c r="F6" s="31"/>
      <c r="G6" s="31"/>
      <c r="H6" s="31"/>
      <c r="I6" s="31"/>
      <c r="J6" s="31"/>
      <c r="K6" s="31"/>
      <c r="L6" s="31"/>
      <c r="M6" s="31"/>
      <c r="N6" s="31"/>
      <c r="O6" s="31"/>
      <c r="P6" s="31"/>
      <c r="Q6" s="31"/>
      <c r="R6" s="30"/>
      <c r="S6" s="28" t="s">
        <v>26</v>
      </c>
      <c r="T6" s="29">
        <v>0.01</v>
      </c>
      <c r="U6" s="30"/>
    </row>
    <row r="7" spans="2:21" ht="15.75">
      <c r="B7" s="22"/>
      <c r="C7" s="32"/>
      <c r="D7" s="33"/>
      <c r="E7" s="34"/>
      <c r="F7" s="35"/>
      <c r="G7" s="35"/>
      <c r="H7" s="35"/>
      <c r="I7" s="35"/>
      <c r="J7" s="35"/>
      <c r="K7" s="35"/>
      <c r="L7" s="35"/>
      <c r="M7" s="35"/>
      <c r="N7" s="35"/>
      <c r="O7" s="35"/>
      <c r="P7" s="35"/>
      <c r="Q7" s="35"/>
      <c r="R7" s="36"/>
      <c r="S7" s="28" t="s">
        <v>27</v>
      </c>
      <c r="T7" s="29">
        <v>0.1</v>
      </c>
      <c r="U7" s="30"/>
    </row>
    <row r="8" spans="2:21" s="37" customFormat="1" ht="18.75">
      <c r="B8" s="4" t="s">
        <v>28</v>
      </c>
      <c r="C8" s="38" t="s">
        <v>29</v>
      </c>
      <c r="D8" s="6"/>
      <c r="E8" s="6" t="s">
        <v>3</v>
      </c>
      <c r="F8" s="7">
        <f>K8+O8+U8</f>
        <v>1616160</v>
      </c>
      <c r="G8" s="7"/>
      <c r="H8" s="8"/>
      <c r="I8" s="8"/>
      <c r="J8" s="6" t="s">
        <v>4</v>
      </c>
      <c r="K8" s="9">
        <f>D9+D13</f>
        <v>1544160</v>
      </c>
      <c r="L8" s="8"/>
      <c r="M8" s="10"/>
      <c r="N8" s="6" t="s">
        <v>5</v>
      </c>
      <c r="O8" s="9">
        <v>70000</v>
      </c>
      <c r="P8" s="11"/>
      <c r="Q8" s="11"/>
      <c r="R8" s="7"/>
      <c r="S8" s="12" t="s">
        <v>6</v>
      </c>
      <c r="T8" s="13"/>
      <c r="U8" s="14">
        <f>U11+U13</f>
        <v>2000</v>
      </c>
    </row>
    <row r="9" spans="2:21" s="37" customFormat="1" ht="15.75">
      <c r="B9" s="15" t="s">
        <v>30</v>
      </c>
      <c r="C9" s="39" t="s">
        <v>31</v>
      </c>
      <c r="D9" s="40">
        <f>SUM(R10:R11)</f>
        <v>1391544</v>
      </c>
      <c r="E9" s="18"/>
      <c r="F9" s="19" t="s">
        <v>13</v>
      </c>
      <c r="G9" s="19" t="s">
        <v>14</v>
      </c>
      <c r="H9" s="19" t="s">
        <v>15</v>
      </c>
      <c r="I9" s="19" t="s">
        <v>16</v>
      </c>
      <c r="J9" s="19" t="s">
        <v>17</v>
      </c>
      <c r="K9" s="19" t="s">
        <v>18</v>
      </c>
      <c r="L9" s="19" t="s">
        <v>19</v>
      </c>
      <c r="M9" s="19" t="s">
        <v>8</v>
      </c>
      <c r="N9" s="19" t="s">
        <v>9</v>
      </c>
      <c r="O9" s="19" t="s">
        <v>10</v>
      </c>
      <c r="P9" s="19" t="s">
        <v>11</v>
      </c>
      <c r="Q9" s="19" t="s">
        <v>12</v>
      </c>
      <c r="R9" s="19" t="s">
        <v>20</v>
      </c>
      <c r="S9" s="41" t="s">
        <v>32</v>
      </c>
      <c r="T9" s="20" t="s">
        <v>21</v>
      </c>
      <c r="U9" s="21" t="s">
        <v>22</v>
      </c>
    </row>
    <row r="10" spans="2:21" s="37" customFormat="1" ht="15.75">
      <c r="B10" s="42" t="s">
        <v>33</v>
      </c>
      <c r="C10" s="43" t="s">
        <v>34</v>
      </c>
      <c r="D10" s="24"/>
      <c r="E10" s="43" t="s">
        <v>35</v>
      </c>
      <c r="F10" s="188">
        <v>3999</v>
      </c>
      <c r="G10" s="188"/>
      <c r="H10" s="188"/>
      <c r="I10" s="188"/>
      <c r="J10" s="188"/>
      <c r="K10" s="188"/>
      <c r="L10" s="188">
        <v>2349</v>
      </c>
      <c r="M10" s="188"/>
      <c r="N10" s="188"/>
      <c r="O10" s="188"/>
      <c r="P10" s="188"/>
      <c r="Q10" s="188"/>
      <c r="R10" s="26">
        <f>SUM(F10:Q10)</f>
        <v>6348</v>
      </c>
      <c r="S10" s="44" t="s">
        <v>36</v>
      </c>
      <c r="T10" s="25"/>
      <c r="U10" s="45"/>
    </row>
    <row r="11" spans="2:21" s="37" customFormat="1" ht="15.75">
      <c r="B11" s="42" t="s">
        <v>37</v>
      </c>
      <c r="C11" s="46" t="s">
        <v>38</v>
      </c>
      <c r="D11" s="24"/>
      <c r="E11" s="43" t="s">
        <v>35</v>
      </c>
      <c r="F11" s="188">
        <v>872673</v>
      </c>
      <c r="G11" s="188"/>
      <c r="H11" s="188"/>
      <c r="I11" s="188"/>
      <c r="J11" s="188"/>
      <c r="K11" s="188"/>
      <c r="L11" s="188">
        <v>512523</v>
      </c>
      <c r="M11" s="188"/>
      <c r="N11" s="188"/>
      <c r="O11" s="188"/>
      <c r="P11" s="188"/>
      <c r="Q11" s="188"/>
      <c r="R11" s="26">
        <f>SUM(F11:Q11)</f>
        <v>1385196</v>
      </c>
      <c r="S11" s="47" t="s">
        <v>39</v>
      </c>
      <c r="T11" s="29">
        <v>0.05</v>
      </c>
      <c r="U11" s="48">
        <v>1000</v>
      </c>
    </row>
    <row r="12" spans="2:21" s="37" customFormat="1" ht="15.75">
      <c r="B12" s="42" t="s">
        <v>40</v>
      </c>
      <c r="C12" s="44"/>
      <c r="D12" s="24"/>
      <c r="E12" s="25"/>
      <c r="F12" s="49"/>
      <c r="G12" s="49"/>
      <c r="H12" s="49"/>
      <c r="I12" s="49"/>
      <c r="J12" s="49"/>
      <c r="K12" s="49"/>
      <c r="L12" s="49"/>
      <c r="M12" s="49"/>
      <c r="N12" s="49"/>
      <c r="O12" s="49"/>
      <c r="P12" s="49"/>
      <c r="Q12" s="49"/>
      <c r="R12" s="50"/>
      <c r="S12" s="44" t="s">
        <v>41</v>
      </c>
      <c r="T12" s="49"/>
      <c r="U12" s="48"/>
    </row>
    <row r="13" spans="2:21" s="37" customFormat="1" ht="15.75">
      <c r="B13" s="42"/>
      <c r="C13" s="51" t="s">
        <v>32</v>
      </c>
      <c r="D13" s="52">
        <f>D14+D17</f>
        <v>152616</v>
      </c>
      <c r="E13" s="25"/>
      <c r="F13" s="49"/>
      <c r="G13" s="49"/>
      <c r="H13" s="49"/>
      <c r="I13" s="49"/>
      <c r="J13" s="49"/>
      <c r="K13" s="49"/>
      <c r="L13" s="49"/>
      <c r="M13" s="49"/>
      <c r="N13" s="49"/>
      <c r="O13" s="49"/>
      <c r="P13" s="49"/>
      <c r="Q13" s="49"/>
      <c r="R13" s="50"/>
      <c r="S13" s="47" t="s">
        <v>42</v>
      </c>
      <c r="T13" s="29">
        <v>0.05</v>
      </c>
      <c r="U13" s="48">
        <v>1000</v>
      </c>
    </row>
    <row r="14" spans="2:21" s="37" customFormat="1" ht="15.75">
      <c r="B14" s="42"/>
      <c r="C14" s="43" t="s">
        <v>34</v>
      </c>
      <c r="D14" s="46">
        <f>SUM(R14:R15)</f>
        <v>13812</v>
      </c>
      <c r="E14" s="43" t="s">
        <v>43</v>
      </c>
      <c r="F14" s="188">
        <v>1828</v>
      </c>
      <c r="G14" s="188"/>
      <c r="H14" s="188"/>
      <c r="I14" s="188"/>
      <c r="J14" s="188"/>
      <c r="K14" s="188"/>
      <c r="L14" s="188">
        <v>1073</v>
      </c>
      <c r="M14" s="188"/>
      <c r="N14" s="188"/>
      <c r="O14" s="188"/>
      <c r="P14" s="188"/>
      <c r="Q14" s="188"/>
      <c r="R14" s="26">
        <f>SUM(F14:Q14)</f>
        <v>2901</v>
      </c>
      <c r="S14" s="25"/>
      <c r="T14" s="49"/>
      <c r="U14" s="50"/>
    </row>
    <row r="15" spans="2:21" s="37" customFormat="1" ht="15.75">
      <c r="B15" s="42"/>
      <c r="C15" s="44"/>
      <c r="D15" s="46"/>
      <c r="E15" s="43" t="s">
        <v>44</v>
      </c>
      <c r="F15" s="188">
        <v>6874</v>
      </c>
      <c r="G15" s="188"/>
      <c r="H15" s="188"/>
      <c r="I15" s="188"/>
      <c r="J15" s="188"/>
      <c r="K15" s="188"/>
      <c r="L15" s="188">
        <v>4037</v>
      </c>
      <c r="M15" s="188"/>
      <c r="N15" s="188"/>
      <c r="O15" s="188"/>
      <c r="P15" s="188"/>
      <c r="Q15" s="188"/>
      <c r="R15" s="26">
        <f>SUM(F15:Q15)</f>
        <v>10911</v>
      </c>
      <c r="S15" s="53"/>
      <c r="T15" s="29"/>
      <c r="U15" s="30"/>
    </row>
    <row r="16" spans="2:21" s="37" customFormat="1" ht="15.75">
      <c r="B16" s="42"/>
      <c r="C16" s="25"/>
      <c r="D16" s="24"/>
      <c r="E16" s="25"/>
      <c r="F16" s="49"/>
      <c r="G16" s="49"/>
      <c r="H16" s="49"/>
      <c r="I16" s="49"/>
      <c r="J16" s="49"/>
      <c r="K16" s="49"/>
      <c r="L16" s="49"/>
      <c r="M16" s="49"/>
      <c r="N16" s="49"/>
      <c r="O16" s="49"/>
      <c r="P16" s="49"/>
      <c r="Q16" s="49"/>
      <c r="R16" s="50"/>
      <c r="S16" s="53"/>
      <c r="T16" s="29"/>
      <c r="U16" s="30"/>
    </row>
    <row r="17" spans="2:21" s="37" customFormat="1" ht="15.75">
      <c r="B17" s="42"/>
      <c r="C17" s="46" t="s">
        <v>38</v>
      </c>
      <c r="D17" s="46">
        <f>SUM(R17:R18)</f>
        <v>138804</v>
      </c>
      <c r="E17" s="43" t="s">
        <v>43</v>
      </c>
      <c r="F17" s="188">
        <v>67334</v>
      </c>
      <c r="G17" s="188"/>
      <c r="H17" s="188"/>
      <c r="I17" s="188"/>
      <c r="J17" s="188"/>
      <c r="K17" s="188"/>
      <c r="L17" s="188">
        <v>39545</v>
      </c>
      <c r="M17" s="188"/>
      <c r="N17" s="188"/>
      <c r="O17" s="188"/>
      <c r="P17" s="188"/>
      <c r="Q17" s="188"/>
      <c r="R17" s="26">
        <f>SUM(F17:Q17)</f>
        <v>106879</v>
      </c>
      <c r="S17" s="53"/>
      <c r="T17" s="29"/>
      <c r="U17" s="30"/>
    </row>
    <row r="18" spans="2:21" s="37" customFormat="1" ht="15.75">
      <c r="B18" s="54"/>
      <c r="C18" s="51"/>
      <c r="D18" s="33"/>
      <c r="E18" s="55" t="s">
        <v>44</v>
      </c>
      <c r="F18" s="188">
        <v>20113</v>
      </c>
      <c r="G18" s="188"/>
      <c r="H18" s="188"/>
      <c r="I18" s="188"/>
      <c r="J18" s="188"/>
      <c r="K18" s="188"/>
      <c r="L18" s="188">
        <v>11812</v>
      </c>
      <c r="M18" s="188"/>
      <c r="N18" s="188"/>
      <c r="O18" s="188"/>
      <c r="P18" s="188"/>
      <c r="Q18" s="188"/>
      <c r="R18" s="26">
        <f>SUM(F18:Q18)</f>
        <v>31925</v>
      </c>
      <c r="S18" s="56"/>
      <c r="T18" s="57"/>
      <c r="U18" s="36"/>
    </row>
    <row r="19" spans="2:21" ht="18.75">
      <c r="B19" s="58" t="s">
        <v>45</v>
      </c>
      <c r="C19" s="38" t="s">
        <v>46</v>
      </c>
      <c r="D19" s="6"/>
      <c r="E19" s="59" t="s">
        <v>3</v>
      </c>
      <c r="F19" s="60">
        <f>O19+U19+K19</f>
        <v>100600</v>
      </c>
      <c r="G19" s="60"/>
      <c r="H19" s="61"/>
      <c r="I19" s="61"/>
      <c r="J19" s="59" t="s">
        <v>4</v>
      </c>
      <c r="K19" s="62">
        <f>D21+D23</f>
        <v>93070</v>
      </c>
      <c r="L19" s="61"/>
      <c r="M19" s="63"/>
      <c r="N19" s="59" t="s">
        <v>5</v>
      </c>
      <c r="O19" s="62">
        <v>5030</v>
      </c>
      <c r="P19" s="64"/>
      <c r="Q19" s="64"/>
      <c r="R19" s="60"/>
      <c r="S19" s="65" t="s">
        <v>6</v>
      </c>
      <c r="T19" s="66"/>
      <c r="U19" s="67">
        <f>U21+U22</f>
        <v>2500</v>
      </c>
    </row>
    <row r="20" spans="2:21" s="37" customFormat="1" ht="15.75">
      <c r="B20" s="15" t="s">
        <v>47</v>
      </c>
      <c r="C20" s="68"/>
      <c r="D20" s="24"/>
      <c r="E20" s="69"/>
      <c r="F20" s="19" t="s">
        <v>13</v>
      </c>
      <c r="G20" s="19" t="s">
        <v>14</v>
      </c>
      <c r="H20" s="19" t="s">
        <v>15</v>
      </c>
      <c r="I20" s="19" t="s">
        <v>16</v>
      </c>
      <c r="J20" s="19" t="s">
        <v>17</v>
      </c>
      <c r="K20" s="19" t="s">
        <v>18</v>
      </c>
      <c r="L20" s="19" t="s">
        <v>19</v>
      </c>
      <c r="M20" s="19" t="s">
        <v>8</v>
      </c>
      <c r="N20" s="19" t="s">
        <v>9</v>
      </c>
      <c r="O20" s="19" t="s">
        <v>10</v>
      </c>
      <c r="P20" s="19" t="s">
        <v>11</v>
      </c>
      <c r="Q20" s="19" t="s">
        <v>12</v>
      </c>
      <c r="R20" s="70" t="s">
        <v>20</v>
      </c>
      <c r="S20" s="71"/>
      <c r="T20" s="20" t="s">
        <v>21</v>
      </c>
      <c r="U20" s="21" t="s">
        <v>22</v>
      </c>
    </row>
    <row r="21" spans="2:21" s="37" customFormat="1" ht="15.75">
      <c r="B21" s="42" t="s">
        <v>48</v>
      </c>
      <c r="C21" s="51" t="s">
        <v>31</v>
      </c>
      <c r="D21" s="52">
        <f>R21</f>
        <v>60120</v>
      </c>
      <c r="E21" s="69"/>
      <c r="F21" s="184">
        <v>54108</v>
      </c>
      <c r="G21" s="185"/>
      <c r="H21" s="185"/>
      <c r="I21" s="185"/>
      <c r="J21" s="185"/>
      <c r="K21" s="185"/>
      <c r="L21" s="185"/>
      <c r="M21" s="185"/>
      <c r="N21" s="185"/>
      <c r="O21" s="186"/>
      <c r="P21" s="184">
        <v>6012</v>
      </c>
      <c r="Q21" s="186"/>
      <c r="R21" s="74">
        <f>SUM(F21:Q21)</f>
        <v>60120</v>
      </c>
      <c r="S21" s="75" t="s">
        <v>49</v>
      </c>
      <c r="T21" s="29">
        <v>0.3</v>
      </c>
      <c r="U21" s="30">
        <v>500</v>
      </c>
    </row>
    <row r="22" spans="2:21" s="37" customFormat="1" ht="15.75">
      <c r="B22" s="42"/>
      <c r="C22" s="25"/>
      <c r="D22" s="24"/>
      <c r="E22" s="69"/>
      <c r="F22" s="53"/>
      <c r="G22" s="53"/>
      <c r="H22" s="53"/>
      <c r="I22" s="53"/>
      <c r="J22" s="53"/>
      <c r="K22" s="53"/>
      <c r="L22" s="53"/>
      <c r="M22" s="53"/>
      <c r="N22" s="53"/>
      <c r="O22" s="53"/>
      <c r="P22" s="53"/>
      <c r="Q22" s="53"/>
      <c r="R22" s="53"/>
      <c r="S22" s="75" t="s">
        <v>50</v>
      </c>
      <c r="T22" s="29">
        <v>0.3</v>
      </c>
      <c r="U22" s="30">
        <v>2000</v>
      </c>
    </row>
    <row r="23" spans="2:21" s="37" customFormat="1" ht="15.75">
      <c r="B23" s="42"/>
      <c r="C23" s="51" t="s">
        <v>32</v>
      </c>
      <c r="D23" s="52">
        <f>SUM(R23:R24)</f>
        <v>32950</v>
      </c>
      <c r="E23" s="43" t="s">
        <v>51</v>
      </c>
      <c r="F23" s="188">
        <v>20758</v>
      </c>
      <c r="G23" s="188"/>
      <c r="H23" s="188"/>
      <c r="I23" s="188"/>
      <c r="J23" s="188"/>
      <c r="K23" s="188"/>
      <c r="L23" s="188"/>
      <c r="M23" s="188"/>
      <c r="N23" s="188"/>
      <c r="O23" s="188"/>
      <c r="P23" s="184">
        <v>2307</v>
      </c>
      <c r="Q23" s="186"/>
      <c r="R23" s="74">
        <f>SUM(F23:Q23)</f>
        <v>23065</v>
      </c>
      <c r="S23" s="75"/>
      <c r="T23" s="25"/>
      <c r="U23" s="45"/>
    </row>
    <row r="24" spans="2:21" s="37" customFormat="1" ht="15.75">
      <c r="B24" s="76"/>
      <c r="C24" s="25"/>
      <c r="D24" s="24"/>
      <c r="E24" s="43" t="s">
        <v>52</v>
      </c>
      <c r="F24" s="188">
        <v>8896</v>
      </c>
      <c r="G24" s="188"/>
      <c r="H24" s="188"/>
      <c r="I24" s="188"/>
      <c r="J24" s="188"/>
      <c r="K24" s="188"/>
      <c r="L24" s="188"/>
      <c r="M24" s="188"/>
      <c r="N24" s="188"/>
      <c r="O24" s="188"/>
      <c r="P24" s="184">
        <v>989</v>
      </c>
      <c r="Q24" s="186"/>
      <c r="R24" s="74">
        <f>SUM(F24:Q24)</f>
        <v>9885</v>
      </c>
      <c r="S24" s="23"/>
      <c r="T24" s="25"/>
      <c r="U24" s="45"/>
    </row>
    <row r="25" spans="2:21" ht="18.75">
      <c r="B25" s="42" t="s">
        <v>53</v>
      </c>
      <c r="C25" s="5" t="s">
        <v>54</v>
      </c>
      <c r="D25" s="6"/>
      <c r="E25" s="6" t="s">
        <v>3</v>
      </c>
      <c r="F25" s="7">
        <f>K25+O25+U25</f>
        <v>384000</v>
      </c>
      <c r="G25" s="7"/>
      <c r="H25" s="8"/>
      <c r="I25" s="8"/>
      <c r="J25" s="6" t="s">
        <v>4</v>
      </c>
      <c r="K25" s="9">
        <f>D27+D29</f>
        <v>370728</v>
      </c>
      <c r="L25" s="8"/>
      <c r="M25" s="10"/>
      <c r="N25" s="6" t="s">
        <v>5</v>
      </c>
      <c r="O25" s="9">
        <f>R28+R37</f>
        <v>13272</v>
      </c>
      <c r="P25" s="11"/>
      <c r="Q25" s="11"/>
      <c r="R25" s="7"/>
      <c r="S25" s="12" t="s">
        <v>55</v>
      </c>
      <c r="T25" s="13"/>
      <c r="U25" s="14"/>
    </row>
    <row r="26" spans="2:21" s="37" customFormat="1" ht="15.75" customHeight="1">
      <c r="B26" s="42" t="s">
        <v>56</v>
      </c>
      <c r="C26" s="18"/>
      <c r="D26" s="17"/>
      <c r="E26" s="18"/>
      <c r="F26" s="19" t="str">
        <f aca="true" t="shared" si="0" ref="F26:Q26">F9</f>
        <v>Ene</v>
      </c>
      <c r="G26" s="19" t="str">
        <f t="shared" si="0"/>
        <v>Feb</v>
      </c>
      <c r="H26" s="19" t="str">
        <f t="shared" si="0"/>
        <v>Mar</v>
      </c>
      <c r="I26" s="19" t="str">
        <f t="shared" si="0"/>
        <v>Abr</v>
      </c>
      <c r="J26" s="19" t="str">
        <f t="shared" si="0"/>
        <v>May</v>
      </c>
      <c r="K26" s="19" t="str">
        <f t="shared" si="0"/>
        <v>Jun</v>
      </c>
      <c r="L26" s="19" t="str">
        <f t="shared" si="0"/>
        <v>Jul</v>
      </c>
      <c r="M26" s="19" t="str">
        <f t="shared" si="0"/>
        <v>Ago</v>
      </c>
      <c r="N26" s="19" t="str">
        <f t="shared" si="0"/>
        <v>Sept</v>
      </c>
      <c r="O26" s="19" t="str">
        <f t="shared" si="0"/>
        <v>Oct</v>
      </c>
      <c r="P26" s="19" t="str">
        <f t="shared" si="0"/>
        <v>Nov</v>
      </c>
      <c r="Q26" s="19" t="str">
        <f t="shared" si="0"/>
        <v>Dic</v>
      </c>
      <c r="R26" s="70" t="s">
        <v>20</v>
      </c>
      <c r="S26" s="90" t="s">
        <v>238</v>
      </c>
      <c r="T26" s="91"/>
      <c r="U26" s="206"/>
    </row>
    <row r="27" spans="2:21" s="37" customFormat="1" ht="15.75">
      <c r="B27" s="42" t="s">
        <v>57</v>
      </c>
      <c r="C27" s="51" t="s">
        <v>31</v>
      </c>
      <c r="D27" s="52">
        <f>R27</f>
        <v>129960</v>
      </c>
      <c r="E27" s="69"/>
      <c r="F27" s="184">
        <v>71478</v>
      </c>
      <c r="G27" s="185"/>
      <c r="H27" s="186"/>
      <c r="I27" s="184">
        <v>40288</v>
      </c>
      <c r="J27" s="185"/>
      <c r="K27" s="185"/>
      <c r="L27" s="185"/>
      <c r="M27" s="185"/>
      <c r="N27" s="186"/>
      <c r="O27" s="184">
        <v>18194</v>
      </c>
      <c r="P27" s="185"/>
      <c r="Q27" s="186"/>
      <c r="R27" s="74">
        <f>SUM(F27:Q27)</f>
        <v>129960</v>
      </c>
      <c r="S27" s="207"/>
      <c r="T27" s="208"/>
      <c r="U27" s="209"/>
    </row>
    <row r="28" spans="2:21" s="37" customFormat="1" ht="15.75">
      <c r="B28" s="42" t="s">
        <v>58</v>
      </c>
      <c r="C28" s="25"/>
      <c r="D28" s="24"/>
      <c r="E28" s="43" t="s">
        <v>59</v>
      </c>
      <c r="F28" s="184">
        <v>600</v>
      </c>
      <c r="G28" s="185"/>
      <c r="H28" s="185"/>
      <c r="I28" s="185"/>
      <c r="J28" s="185"/>
      <c r="K28" s="185"/>
      <c r="L28" s="185"/>
      <c r="M28" s="185"/>
      <c r="N28" s="185"/>
      <c r="O28" s="185"/>
      <c r="P28" s="185"/>
      <c r="Q28" s="186"/>
      <c r="R28" s="74">
        <f>SUM(F28:Q28)</f>
        <v>600</v>
      </c>
      <c r="S28" s="207"/>
      <c r="T28" s="208"/>
      <c r="U28" s="209"/>
    </row>
    <row r="29" spans="2:21" s="37" customFormat="1" ht="15.75">
      <c r="B29" s="42"/>
      <c r="C29" s="51" t="s">
        <v>32</v>
      </c>
      <c r="D29" s="52">
        <f>SUM(R30:R36)</f>
        <v>240768</v>
      </c>
      <c r="E29" s="43"/>
      <c r="F29" s="31"/>
      <c r="G29" s="187"/>
      <c r="H29" s="187"/>
      <c r="I29" s="187"/>
      <c r="J29" s="187"/>
      <c r="K29" s="187"/>
      <c r="L29" s="187"/>
      <c r="M29" s="187"/>
      <c r="N29" s="187"/>
      <c r="O29" s="187"/>
      <c r="P29" s="187"/>
      <c r="Q29" s="187"/>
      <c r="R29" s="53"/>
      <c r="S29" s="207"/>
      <c r="T29" s="208"/>
      <c r="U29" s="209"/>
    </row>
    <row r="30" spans="2:21" s="37" customFormat="1" ht="15.75">
      <c r="B30" s="77"/>
      <c r="C30" s="25"/>
      <c r="D30" s="24"/>
      <c r="E30" s="43" t="s">
        <v>60</v>
      </c>
      <c r="F30" s="184">
        <v>11647</v>
      </c>
      <c r="G30" s="185"/>
      <c r="H30" s="185"/>
      <c r="I30" s="186"/>
      <c r="J30" s="184">
        <v>2329</v>
      </c>
      <c r="K30" s="185"/>
      <c r="L30" s="185"/>
      <c r="M30" s="186"/>
      <c r="N30" s="184">
        <v>1553</v>
      </c>
      <c r="O30" s="185"/>
      <c r="P30" s="185"/>
      <c r="Q30" s="186"/>
      <c r="R30" s="74">
        <f aca="true" t="shared" si="1" ref="R30:R37">SUM(F30:Q30)</f>
        <v>15529</v>
      </c>
      <c r="S30" s="207"/>
      <c r="T30" s="208"/>
      <c r="U30" s="209"/>
    </row>
    <row r="31" spans="2:21" s="37" customFormat="1" ht="15.75">
      <c r="B31" s="77"/>
      <c r="C31" s="25"/>
      <c r="D31" s="24"/>
      <c r="E31" s="43" t="s">
        <v>61</v>
      </c>
      <c r="F31" s="184"/>
      <c r="G31" s="185"/>
      <c r="H31" s="185"/>
      <c r="I31" s="186"/>
      <c r="J31" s="184">
        <v>10</v>
      </c>
      <c r="K31" s="185"/>
      <c r="L31" s="185"/>
      <c r="M31" s="186"/>
      <c r="N31" s="184">
        <v>5</v>
      </c>
      <c r="O31" s="185"/>
      <c r="P31" s="185"/>
      <c r="Q31" s="186"/>
      <c r="R31" s="74">
        <f t="shared" si="1"/>
        <v>15</v>
      </c>
      <c r="S31" s="207"/>
      <c r="T31" s="208"/>
      <c r="U31" s="209"/>
    </row>
    <row r="32" spans="2:21" s="37" customFormat="1" ht="15.75">
      <c r="B32" s="77"/>
      <c r="C32" s="25"/>
      <c r="D32" s="24"/>
      <c r="E32" s="43" t="s">
        <v>62</v>
      </c>
      <c r="F32" s="184"/>
      <c r="G32" s="185"/>
      <c r="H32" s="185"/>
      <c r="I32" s="186"/>
      <c r="J32" s="184">
        <v>127</v>
      </c>
      <c r="K32" s="185"/>
      <c r="L32" s="185"/>
      <c r="M32" s="186"/>
      <c r="N32" s="184">
        <v>64</v>
      </c>
      <c r="O32" s="185"/>
      <c r="P32" s="185"/>
      <c r="Q32" s="186"/>
      <c r="R32" s="74">
        <f t="shared" si="1"/>
        <v>191</v>
      </c>
      <c r="S32" s="207"/>
      <c r="T32" s="208"/>
      <c r="U32" s="209"/>
    </row>
    <row r="33" spans="2:21" s="37" customFormat="1" ht="15.75">
      <c r="B33" s="77"/>
      <c r="C33" s="25"/>
      <c r="D33" s="24"/>
      <c r="E33" s="43" t="s">
        <v>63</v>
      </c>
      <c r="F33" s="184">
        <v>169145</v>
      </c>
      <c r="G33" s="185"/>
      <c r="H33" s="185"/>
      <c r="I33" s="186"/>
      <c r="J33" s="184">
        <v>23054</v>
      </c>
      <c r="K33" s="185"/>
      <c r="L33" s="185"/>
      <c r="M33" s="186"/>
      <c r="N33" s="184">
        <v>9950</v>
      </c>
      <c r="O33" s="185"/>
      <c r="P33" s="185"/>
      <c r="Q33" s="186"/>
      <c r="R33" s="74">
        <f t="shared" si="1"/>
        <v>202149</v>
      </c>
      <c r="S33" s="207"/>
      <c r="T33" s="208"/>
      <c r="U33" s="209"/>
    </row>
    <row r="34" spans="2:21" s="37" customFormat="1" ht="15.75">
      <c r="B34" s="77"/>
      <c r="C34" s="25"/>
      <c r="D34" s="24"/>
      <c r="E34" s="43" t="s">
        <v>64</v>
      </c>
      <c r="F34" s="184">
        <v>17</v>
      </c>
      <c r="G34" s="185"/>
      <c r="H34" s="185"/>
      <c r="I34" s="186"/>
      <c r="J34" s="184">
        <v>236</v>
      </c>
      <c r="K34" s="185"/>
      <c r="L34" s="185"/>
      <c r="M34" s="186"/>
      <c r="N34" s="184">
        <v>119</v>
      </c>
      <c r="O34" s="185"/>
      <c r="P34" s="185"/>
      <c r="Q34" s="186"/>
      <c r="R34" s="78">
        <f t="shared" si="1"/>
        <v>372</v>
      </c>
      <c r="S34" s="207"/>
      <c r="T34" s="208"/>
      <c r="U34" s="209"/>
    </row>
    <row r="35" spans="2:21" s="37" customFormat="1" ht="15.75">
      <c r="B35" s="77"/>
      <c r="C35" s="25"/>
      <c r="D35" s="24"/>
      <c r="E35" s="43" t="s">
        <v>65</v>
      </c>
      <c r="F35" s="184">
        <v>9343</v>
      </c>
      <c r="G35" s="185"/>
      <c r="H35" s="186"/>
      <c r="I35" s="184">
        <v>4671</v>
      </c>
      <c r="J35" s="185"/>
      <c r="K35" s="186"/>
      <c r="L35" s="184">
        <v>4671</v>
      </c>
      <c r="M35" s="185"/>
      <c r="N35" s="185"/>
      <c r="O35" s="185"/>
      <c r="P35" s="185"/>
      <c r="Q35" s="186"/>
      <c r="R35" s="78">
        <f t="shared" si="1"/>
        <v>18685</v>
      </c>
      <c r="S35" s="207"/>
      <c r="T35" s="208"/>
      <c r="U35" s="209"/>
    </row>
    <row r="36" spans="2:21" s="37" customFormat="1" ht="15.75">
      <c r="B36" s="77"/>
      <c r="C36" s="25"/>
      <c r="D36" s="24"/>
      <c r="E36" s="43" t="s">
        <v>66</v>
      </c>
      <c r="F36" s="184">
        <v>3061</v>
      </c>
      <c r="G36" s="185"/>
      <c r="H36" s="185"/>
      <c r="I36" s="185"/>
      <c r="J36" s="185"/>
      <c r="K36" s="185"/>
      <c r="L36" s="186"/>
      <c r="M36" s="184">
        <v>766</v>
      </c>
      <c r="N36" s="185"/>
      <c r="O36" s="185"/>
      <c r="P36" s="185"/>
      <c r="Q36" s="186"/>
      <c r="R36" s="78">
        <f t="shared" si="1"/>
        <v>3827</v>
      </c>
      <c r="S36" s="207"/>
      <c r="T36" s="208"/>
      <c r="U36" s="209"/>
    </row>
    <row r="37" spans="2:21" s="37" customFormat="1" ht="15.75">
      <c r="B37" s="76"/>
      <c r="C37" s="25"/>
      <c r="D37" s="24"/>
      <c r="E37" s="43" t="s">
        <v>59</v>
      </c>
      <c r="F37" s="184">
        <v>12672</v>
      </c>
      <c r="G37" s="185"/>
      <c r="H37" s="185"/>
      <c r="I37" s="185"/>
      <c r="J37" s="185"/>
      <c r="K37" s="185"/>
      <c r="L37" s="185"/>
      <c r="M37" s="185"/>
      <c r="N37" s="185"/>
      <c r="O37" s="185"/>
      <c r="P37" s="185"/>
      <c r="Q37" s="186"/>
      <c r="R37" s="74">
        <f t="shared" si="1"/>
        <v>12672</v>
      </c>
      <c r="S37" s="210"/>
      <c r="T37" s="211"/>
      <c r="U37" s="212"/>
    </row>
    <row r="38" spans="2:21" ht="18.75">
      <c r="B38" s="79" t="s">
        <v>67</v>
      </c>
      <c r="C38" s="38" t="s">
        <v>68</v>
      </c>
      <c r="D38" s="6"/>
      <c r="E38" s="6" t="s">
        <v>3</v>
      </c>
      <c r="F38" s="60">
        <f>K38+O38+U38</f>
        <v>3500</v>
      </c>
      <c r="G38" s="7"/>
      <c r="H38" s="8"/>
      <c r="I38" s="8"/>
      <c r="J38" s="6" t="s">
        <v>4</v>
      </c>
      <c r="K38" s="9">
        <f>R40</f>
        <v>3500</v>
      </c>
      <c r="L38" s="8"/>
      <c r="M38" s="10"/>
      <c r="N38" s="6" t="s">
        <v>5</v>
      </c>
      <c r="O38" s="9"/>
      <c r="P38" s="11"/>
      <c r="Q38" s="11"/>
      <c r="R38" s="7"/>
      <c r="S38" s="12" t="s">
        <v>6</v>
      </c>
      <c r="T38" s="13"/>
      <c r="U38" s="14"/>
    </row>
    <row r="39" spans="2:21" s="37" customFormat="1" ht="15.75">
      <c r="B39" s="42" t="s">
        <v>69</v>
      </c>
      <c r="C39" s="80"/>
      <c r="D39" s="81"/>
      <c r="E39" s="82"/>
      <c r="F39" s="83" t="s">
        <v>13</v>
      </c>
      <c r="G39" s="83" t="s">
        <v>14</v>
      </c>
      <c r="H39" s="83" t="s">
        <v>15</v>
      </c>
      <c r="I39" s="83" t="s">
        <v>16</v>
      </c>
      <c r="J39" s="83" t="s">
        <v>17</v>
      </c>
      <c r="K39" s="83" t="s">
        <v>18</v>
      </c>
      <c r="L39" s="83" t="s">
        <v>19</v>
      </c>
      <c r="M39" s="83" t="s">
        <v>8</v>
      </c>
      <c r="N39" s="83" t="s">
        <v>9</v>
      </c>
      <c r="O39" s="83" t="s">
        <v>10</v>
      </c>
      <c r="P39" s="83" t="s">
        <v>11</v>
      </c>
      <c r="Q39" s="83" t="s">
        <v>12</v>
      </c>
      <c r="R39" s="83" t="s">
        <v>20</v>
      </c>
      <c r="S39" s="23"/>
      <c r="T39" s="49"/>
      <c r="U39" s="50"/>
    </row>
    <row r="40" spans="2:21" s="37" customFormat="1" ht="15.75">
      <c r="B40" s="23"/>
      <c r="C40" s="84"/>
      <c r="D40" s="43"/>
      <c r="E40" s="69"/>
      <c r="F40" s="195">
        <v>3500</v>
      </c>
      <c r="G40" s="195"/>
      <c r="H40" s="195"/>
      <c r="I40" s="195"/>
      <c r="J40" s="195"/>
      <c r="K40" s="195"/>
      <c r="L40" s="195"/>
      <c r="M40" s="195"/>
      <c r="N40" s="195"/>
      <c r="O40" s="195"/>
      <c r="P40" s="195"/>
      <c r="Q40" s="195"/>
      <c r="R40" s="15">
        <f>SUM(F40:Q40)</f>
        <v>3500</v>
      </c>
      <c r="S40" s="86"/>
      <c r="T40" s="29"/>
      <c r="U40" s="30"/>
    </row>
    <row r="41" spans="2:21" s="37" customFormat="1" ht="18.75">
      <c r="B41" s="79" t="s">
        <v>70</v>
      </c>
      <c r="C41" s="38" t="s">
        <v>71</v>
      </c>
      <c r="D41" s="6"/>
      <c r="E41" s="6" t="s">
        <v>3</v>
      </c>
      <c r="F41" s="7">
        <f>K41+O41+U41</f>
        <v>550</v>
      </c>
      <c r="G41" s="7"/>
      <c r="H41" s="8"/>
      <c r="I41" s="8"/>
      <c r="J41" s="6" t="s">
        <v>4</v>
      </c>
      <c r="K41" s="9">
        <f>R43</f>
        <v>475</v>
      </c>
      <c r="L41" s="8"/>
      <c r="M41" s="10"/>
      <c r="N41" s="6" t="s">
        <v>5</v>
      </c>
      <c r="O41" s="9">
        <v>25</v>
      </c>
      <c r="P41" s="11"/>
      <c r="Q41" s="11"/>
      <c r="R41" s="7"/>
      <c r="S41" s="12" t="s">
        <v>6</v>
      </c>
      <c r="T41" s="13"/>
      <c r="U41" s="14">
        <v>50</v>
      </c>
    </row>
    <row r="42" spans="2:21" s="37" customFormat="1" ht="15.75">
      <c r="B42" s="15" t="s">
        <v>7</v>
      </c>
      <c r="C42" s="87"/>
      <c r="D42" s="81"/>
      <c r="E42" s="82"/>
      <c r="F42" s="83" t="s">
        <v>13</v>
      </c>
      <c r="G42" s="83" t="s">
        <v>14</v>
      </c>
      <c r="H42" s="83" t="s">
        <v>15</v>
      </c>
      <c r="I42" s="83" t="s">
        <v>16</v>
      </c>
      <c r="J42" s="83" t="s">
        <v>17</v>
      </c>
      <c r="K42" s="83" t="s">
        <v>18</v>
      </c>
      <c r="L42" s="83" t="s">
        <v>19</v>
      </c>
      <c r="M42" s="83" t="s">
        <v>8</v>
      </c>
      <c r="N42" s="83" t="s">
        <v>9</v>
      </c>
      <c r="O42" s="83" t="s">
        <v>10</v>
      </c>
      <c r="P42" s="83" t="s">
        <v>11</v>
      </c>
      <c r="Q42" s="83" t="s">
        <v>12</v>
      </c>
      <c r="R42" s="88" t="s">
        <v>20</v>
      </c>
      <c r="S42" s="16"/>
      <c r="T42" s="20" t="s">
        <v>21</v>
      </c>
      <c r="U42" s="21" t="s">
        <v>22</v>
      </c>
    </row>
    <row r="43" spans="2:21" s="37" customFormat="1" ht="15.75">
      <c r="B43" s="22" t="s">
        <v>72</v>
      </c>
      <c r="C43" s="69"/>
      <c r="D43" s="43"/>
      <c r="E43" s="69"/>
      <c r="F43" s="184"/>
      <c r="G43" s="185"/>
      <c r="H43" s="185"/>
      <c r="I43" s="185"/>
      <c r="J43" s="185"/>
      <c r="K43" s="185"/>
      <c r="L43" s="186"/>
      <c r="M43" s="184">
        <v>238</v>
      </c>
      <c r="N43" s="186"/>
      <c r="O43" s="184">
        <v>237</v>
      </c>
      <c r="P43" s="185"/>
      <c r="Q43" s="186"/>
      <c r="R43" s="78">
        <f>SUM(F43:Q43)</f>
        <v>475</v>
      </c>
      <c r="S43" s="75" t="s">
        <v>24</v>
      </c>
      <c r="T43" s="29">
        <v>0.03</v>
      </c>
      <c r="U43" s="30"/>
    </row>
    <row r="44" spans="2:21" s="37" customFormat="1" ht="15.75">
      <c r="B44" s="89"/>
      <c r="C44" s="69"/>
      <c r="D44" s="43"/>
      <c r="E44" s="69"/>
      <c r="F44" s="73"/>
      <c r="G44" s="73"/>
      <c r="H44" s="73"/>
      <c r="I44" s="73"/>
      <c r="J44" s="73"/>
      <c r="K44" s="73"/>
      <c r="L44" s="73"/>
      <c r="M44" s="73"/>
      <c r="N44" s="73"/>
      <c r="O44" s="73"/>
      <c r="P44" s="73"/>
      <c r="Q44" s="73"/>
      <c r="R44" s="92"/>
      <c r="S44" s="93" t="s">
        <v>26</v>
      </c>
      <c r="T44" s="57">
        <v>0.01</v>
      </c>
      <c r="U44" s="36"/>
    </row>
    <row r="45" spans="2:21" ht="18.75">
      <c r="B45" s="4" t="s">
        <v>73</v>
      </c>
      <c r="C45" s="5" t="s">
        <v>74</v>
      </c>
      <c r="D45" s="6"/>
      <c r="E45" s="6" t="s">
        <v>3</v>
      </c>
      <c r="F45" s="7">
        <f>K45+O45+U45</f>
        <v>4770</v>
      </c>
      <c r="G45" s="7"/>
      <c r="H45" s="8"/>
      <c r="I45" s="8"/>
      <c r="J45" s="6" t="s">
        <v>4</v>
      </c>
      <c r="K45" s="9">
        <f>D47+D53</f>
        <v>4555</v>
      </c>
      <c r="L45" s="8"/>
      <c r="M45" s="10"/>
      <c r="N45" s="6" t="s">
        <v>5</v>
      </c>
      <c r="O45" s="9">
        <v>140</v>
      </c>
      <c r="P45" s="11"/>
      <c r="Q45" s="11"/>
      <c r="R45" s="7"/>
      <c r="S45" s="12" t="s">
        <v>6</v>
      </c>
      <c r="T45" s="13"/>
      <c r="U45" s="14">
        <f>U51+U57</f>
        <v>75</v>
      </c>
    </row>
    <row r="46" spans="2:21" s="37" customFormat="1" ht="15.75">
      <c r="B46" s="15" t="s">
        <v>75</v>
      </c>
      <c r="C46" s="94"/>
      <c r="D46" s="95"/>
      <c r="E46" s="96"/>
      <c r="F46" s="19" t="s">
        <v>13</v>
      </c>
      <c r="G46" s="19" t="s">
        <v>14</v>
      </c>
      <c r="H46" s="19" t="s">
        <v>15</v>
      </c>
      <c r="I46" s="19" t="s">
        <v>16</v>
      </c>
      <c r="J46" s="19" t="s">
        <v>17</v>
      </c>
      <c r="K46" s="19" t="s">
        <v>18</v>
      </c>
      <c r="L46" s="19" t="s">
        <v>19</v>
      </c>
      <c r="M46" s="19" t="s">
        <v>8</v>
      </c>
      <c r="N46" s="19" t="s">
        <v>9</v>
      </c>
      <c r="O46" s="19" t="s">
        <v>10</v>
      </c>
      <c r="P46" s="19" t="s">
        <v>11</v>
      </c>
      <c r="Q46" s="19" t="s">
        <v>12</v>
      </c>
      <c r="R46" s="70" t="s">
        <v>20</v>
      </c>
      <c r="S46" s="71" t="s">
        <v>31</v>
      </c>
      <c r="T46" s="20" t="s">
        <v>21</v>
      </c>
      <c r="U46" s="21" t="s">
        <v>22</v>
      </c>
    </row>
    <row r="47" spans="2:21" s="37" customFormat="1" ht="15.75">
      <c r="B47" s="22"/>
      <c r="C47" s="97" t="s">
        <v>31</v>
      </c>
      <c r="D47" s="52">
        <f>SUM(R47:R51)</f>
        <v>3644</v>
      </c>
      <c r="E47" s="43" t="s">
        <v>44</v>
      </c>
      <c r="F47" s="184">
        <v>96</v>
      </c>
      <c r="G47" s="185"/>
      <c r="H47" s="186"/>
      <c r="I47" s="184">
        <v>102</v>
      </c>
      <c r="J47" s="185"/>
      <c r="K47" s="185"/>
      <c r="L47" s="185"/>
      <c r="M47" s="186"/>
      <c r="N47" s="184">
        <v>112</v>
      </c>
      <c r="O47" s="185"/>
      <c r="P47" s="185"/>
      <c r="Q47" s="186"/>
      <c r="R47" s="74">
        <f>SUM(F47:Q47)</f>
        <v>310</v>
      </c>
      <c r="S47" s="75" t="s">
        <v>76</v>
      </c>
      <c r="T47" s="29">
        <v>0.01</v>
      </c>
      <c r="U47" s="30">
        <v>4</v>
      </c>
    </row>
    <row r="48" spans="2:21" s="37" customFormat="1" ht="15.75">
      <c r="B48" s="22"/>
      <c r="C48" s="98"/>
      <c r="D48" s="99"/>
      <c r="E48" s="43" t="s">
        <v>51</v>
      </c>
      <c r="F48" s="184">
        <v>323</v>
      </c>
      <c r="G48" s="185"/>
      <c r="H48" s="186"/>
      <c r="I48" s="184">
        <v>343</v>
      </c>
      <c r="J48" s="185"/>
      <c r="K48" s="185"/>
      <c r="L48" s="185"/>
      <c r="M48" s="186"/>
      <c r="N48" s="184">
        <v>375</v>
      </c>
      <c r="O48" s="185"/>
      <c r="P48" s="185"/>
      <c r="Q48" s="186"/>
      <c r="R48" s="74">
        <f>SUM(F48:Q48)</f>
        <v>1041</v>
      </c>
      <c r="S48" s="75" t="s">
        <v>77</v>
      </c>
      <c r="T48" s="29">
        <v>0.1</v>
      </c>
      <c r="U48" s="30">
        <v>16</v>
      </c>
    </row>
    <row r="49" spans="2:21" s="37" customFormat="1" ht="15.75">
      <c r="B49" s="22"/>
      <c r="C49" s="98"/>
      <c r="D49" s="99"/>
      <c r="E49" s="43" t="s">
        <v>52</v>
      </c>
      <c r="F49" s="184">
        <v>338</v>
      </c>
      <c r="G49" s="185"/>
      <c r="H49" s="186"/>
      <c r="I49" s="184">
        <v>359</v>
      </c>
      <c r="J49" s="185"/>
      <c r="K49" s="185"/>
      <c r="L49" s="185"/>
      <c r="M49" s="186"/>
      <c r="N49" s="184">
        <v>392</v>
      </c>
      <c r="O49" s="185"/>
      <c r="P49" s="185"/>
      <c r="Q49" s="186"/>
      <c r="R49" s="74">
        <f>SUM(F49:Q49)</f>
        <v>1089</v>
      </c>
      <c r="S49" s="75" t="s">
        <v>78</v>
      </c>
      <c r="T49" s="29">
        <v>0.1</v>
      </c>
      <c r="U49" s="30">
        <v>36</v>
      </c>
    </row>
    <row r="50" spans="2:21" s="37" customFormat="1" ht="15.75">
      <c r="B50" s="22"/>
      <c r="C50" s="98"/>
      <c r="D50" s="99"/>
      <c r="E50" s="43" t="s">
        <v>60</v>
      </c>
      <c r="F50" s="184">
        <v>240</v>
      </c>
      <c r="G50" s="185"/>
      <c r="H50" s="186"/>
      <c r="I50" s="184">
        <v>256</v>
      </c>
      <c r="J50" s="185"/>
      <c r="K50" s="185"/>
      <c r="L50" s="185"/>
      <c r="M50" s="186"/>
      <c r="N50" s="184">
        <v>279</v>
      </c>
      <c r="O50" s="185"/>
      <c r="P50" s="185"/>
      <c r="Q50" s="186"/>
      <c r="R50" s="74">
        <f>SUM(F50:Q50)</f>
        <v>775</v>
      </c>
      <c r="S50" s="75" t="s">
        <v>79</v>
      </c>
      <c r="T50" s="29">
        <v>0.02</v>
      </c>
      <c r="U50" s="36">
        <v>4</v>
      </c>
    </row>
    <row r="51" spans="2:21" s="37" customFormat="1" ht="15.75">
      <c r="B51" s="22"/>
      <c r="C51" s="98"/>
      <c r="D51" s="99"/>
      <c r="E51" s="43" t="s">
        <v>62</v>
      </c>
      <c r="F51" s="184">
        <v>133</v>
      </c>
      <c r="G51" s="185"/>
      <c r="H51" s="186"/>
      <c r="I51" s="184">
        <v>142</v>
      </c>
      <c r="J51" s="185"/>
      <c r="K51" s="185"/>
      <c r="L51" s="185"/>
      <c r="M51" s="186"/>
      <c r="N51" s="184">
        <v>154</v>
      </c>
      <c r="O51" s="185"/>
      <c r="P51" s="185"/>
      <c r="Q51" s="186"/>
      <c r="R51" s="74">
        <f>SUM(F51:Q51)</f>
        <v>429</v>
      </c>
      <c r="S51" s="100"/>
      <c r="T51" s="29"/>
      <c r="U51" s="30">
        <f>SUM(U47:U50)</f>
        <v>60</v>
      </c>
    </row>
    <row r="52" spans="2:21" s="37" customFormat="1" ht="15.75">
      <c r="B52" s="77"/>
      <c r="C52" s="69"/>
      <c r="D52" s="43"/>
      <c r="E52" s="69"/>
      <c r="F52" s="101"/>
      <c r="G52" s="101"/>
      <c r="H52" s="101"/>
      <c r="I52" s="101"/>
      <c r="J52" s="101"/>
      <c r="K52" s="101"/>
      <c r="L52" s="101"/>
      <c r="M52" s="101"/>
      <c r="N52" s="101"/>
      <c r="O52" s="101"/>
      <c r="P52" s="101"/>
      <c r="Q52" s="101"/>
      <c r="R52" s="53"/>
      <c r="S52" s="100" t="s">
        <v>32</v>
      </c>
      <c r="T52" s="29"/>
      <c r="U52" s="30"/>
    </row>
    <row r="53" spans="2:21" s="37" customFormat="1" ht="15.75">
      <c r="B53" s="77"/>
      <c r="C53" s="97" t="s">
        <v>32</v>
      </c>
      <c r="D53" s="52">
        <f>SUM(R53:R57)</f>
        <v>911</v>
      </c>
      <c r="E53" s="43" t="s">
        <v>44</v>
      </c>
      <c r="F53" s="184">
        <v>6</v>
      </c>
      <c r="G53" s="185"/>
      <c r="H53" s="186"/>
      <c r="I53" s="184">
        <v>7</v>
      </c>
      <c r="J53" s="185"/>
      <c r="K53" s="185"/>
      <c r="L53" s="185"/>
      <c r="M53" s="186"/>
      <c r="N53" s="184">
        <v>7</v>
      </c>
      <c r="O53" s="185"/>
      <c r="P53" s="185"/>
      <c r="Q53" s="186"/>
      <c r="R53" s="74">
        <f>SUM(F53:Q53)</f>
        <v>20</v>
      </c>
      <c r="S53" s="75" t="s">
        <v>76</v>
      </c>
      <c r="T53" s="29">
        <v>0.01</v>
      </c>
      <c r="U53" s="30">
        <v>1</v>
      </c>
    </row>
    <row r="54" spans="2:21" s="37" customFormat="1" ht="15.75">
      <c r="B54" s="77"/>
      <c r="C54" s="98"/>
      <c r="D54" s="99"/>
      <c r="E54" s="43" t="s">
        <v>51</v>
      </c>
      <c r="F54" s="184">
        <v>130</v>
      </c>
      <c r="G54" s="185"/>
      <c r="H54" s="186"/>
      <c r="I54" s="184">
        <v>138</v>
      </c>
      <c r="J54" s="185"/>
      <c r="K54" s="185"/>
      <c r="L54" s="185"/>
      <c r="M54" s="186"/>
      <c r="N54" s="184">
        <v>150</v>
      </c>
      <c r="O54" s="185"/>
      <c r="P54" s="185"/>
      <c r="Q54" s="186"/>
      <c r="R54" s="74">
        <f>SUM(F54:Q54)</f>
        <v>418</v>
      </c>
      <c r="S54" s="75" t="s">
        <v>77</v>
      </c>
      <c r="T54" s="29">
        <v>0.1</v>
      </c>
      <c r="U54" s="30">
        <v>4</v>
      </c>
    </row>
    <row r="55" spans="2:21" s="37" customFormat="1" ht="15.75">
      <c r="B55" s="77"/>
      <c r="C55" s="98"/>
      <c r="D55" s="99"/>
      <c r="E55" s="43" t="s">
        <v>52</v>
      </c>
      <c r="F55" s="184">
        <v>97</v>
      </c>
      <c r="G55" s="185"/>
      <c r="H55" s="186"/>
      <c r="I55" s="184">
        <v>103</v>
      </c>
      <c r="J55" s="185"/>
      <c r="K55" s="185"/>
      <c r="L55" s="185"/>
      <c r="M55" s="186"/>
      <c r="N55" s="184">
        <v>113</v>
      </c>
      <c r="O55" s="185"/>
      <c r="P55" s="185"/>
      <c r="Q55" s="186"/>
      <c r="R55" s="74">
        <f>SUM(F55:Q55)</f>
        <v>313</v>
      </c>
      <c r="S55" s="75" t="s">
        <v>78</v>
      </c>
      <c r="T55" s="29">
        <v>0.1</v>
      </c>
      <c r="U55" s="30">
        <v>9</v>
      </c>
    </row>
    <row r="56" spans="2:21" s="37" customFormat="1" ht="15.75">
      <c r="B56" s="77"/>
      <c r="C56" s="25"/>
      <c r="D56" s="24"/>
      <c r="E56" s="43" t="s">
        <v>60</v>
      </c>
      <c r="F56" s="184">
        <v>42</v>
      </c>
      <c r="G56" s="185"/>
      <c r="H56" s="186"/>
      <c r="I56" s="184">
        <v>44</v>
      </c>
      <c r="J56" s="185"/>
      <c r="K56" s="185"/>
      <c r="L56" s="185"/>
      <c r="M56" s="186"/>
      <c r="N56" s="184">
        <v>48</v>
      </c>
      <c r="O56" s="185"/>
      <c r="P56" s="185"/>
      <c r="Q56" s="186"/>
      <c r="R56" s="74">
        <f>SUM(F56:Q56)</f>
        <v>134</v>
      </c>
      <c r="S56" s="75" t="s">
        <v>79</v>
      </c>
      <c r="T56" s="29">
        <v>0.02</v>
      </c>
      <c r="U56" s="36">
        <v>1</v>
      </c>
    </row>
    <row r="57" spans="2:21" s="37" customFormat="1" ht="15.75">
      <c r="B57" s="76"/>
      <c r="C57" s="25"/>
      <c r="D57" s="24"/>
      <c r="E57" s="43" t="s">
        <v>62</v>
      </c>
      <c r="F57" s="184">
        <v>8</v>
      </c>
      <c r="G57" s="185"/>
      <c r="H57" s="186"/>
      <c r="I57" s="184">
        <v>9</v>
      </c>
      <c r="J57" s="185"/>
      <c r="K57" s="185"/>
      <c r="L57" s="185"/>
      <c r="M57" s="186"/>
      <c r="N57" s="184">
        <v>9</v>
      </c>
      <c r="O57" s="185"/>
      <c r="P57" s="185"/>
      <c r="Q57" s="186"/>
      <c r="R57" s="74">
        <f>SUM(F57:Q57)</f>
        <v>26</v>
      </c>
      <c r="S57" s="102"/>
      <c r="T57" s="57"/>
      <c r="U57" s="36">
        <f>SUM(U53:U56)</f>
        <v>15</v>
      </c>
    </row>
    <row r="58" spans="2:21" ht="18.75">
      <c r="B58" s="15" t="s">
        <v>80</v>
      </c>
      <c r="C58" s="38" t="s">
        <v>81</v>
      </c>
      <c r="D58" s="6"/>
      <c r="E58" s="6" t="s">
        <v>3</v>
      </c>
      <c r="F58" s="7">
        <f>K58+O58+U58</f>
        <v>6</v>
      </c>
      <c r="G58" s="7"/>
      <c r="H58" s="8"/>
      <c r="I58" s="8"/>
      <c r="J58" s="6" t="s">
        <v>4</v>
      </c>
      <c r="K58" s="9">
        <f>SUM(R59:R62)</f>
        <v>3</v>
      </c>
      <c r="L58" s="8"/>
      <c r="M58" s="10"/>
      <c r="N58" s="6" t="s">
        <v>5</v>
      </c>
      <c r="O58" s="9"/>
      <c r="P58" s="11"/>
      <c r="Q58" s="11"/>
      <c r="R58" s="7"/>
      <c r="S58" s="12" t="s">
        <v>6</v>
      </c>
      <c r="T58" s="13"/>
      <c r="U58" s="14">
        <f>SUM(U60:U61)</f>
        <v>3</v>
      </c>
    </row>
    <row r="59" spans="2:21" s="37" customFormat="1" ht="15.75">
      <c r="B59" s="77"/>
      <c r="C59" s="103"/>
      <c r="D59" s="95"/>
      <c r="E59" s="96"/>
      <c r="F59" s="19" t="s">
        <v>13</v>
      </c>
      <c r="G59" s="19" t="s">
        <v>14</v>
      </c>
      <c r="H59" s="19" t="s">
        <v>15</v>
      </c>
      <c r="I59" s="19" t="s">
        <v>16</v>
      </c>
      <c r="J59" s="19" t="s">
        <v>17</v>
      </c>
      <c r="K59" s="19" t="s">
        <v>18</v>
      </c>
      <c r="L59" s="19" t="s">
        <v>19</v>
      </c>
      <c r="M59" s="19" t="s">
        <v>8</v>
      </c>
      <c r="N59" s="19" t="s">
        <v>9</v>
      </c>
      <c r="O59" s="19" t="s">
        <v>10</v>
      </c>
      <c r="P59" s="19" t="s">
        <v>11</v>
      </c>
      <c r="Q59" s="19" t="s">
        <v>12</v>
      </c>
      <c r="R59" s="19" t="s">
        <v>20</v>
      </c>
      <c r="S59" s="25"/>
      <c r="T59" s="104" t="s">
        <v>21</v>
      </c>
      <c r="U59" s="105" t="s">
        <v>22</v>
      </c>
    </row>
    <row r="60" spans="2:21" s="37" customFormat="1" ht="15.75">
      <c r="B60" s="77"/>
      <c r="C60" s="84"/>
      <c r="D60" s="43"/>
      <c r="E60" s="69"/>
      <c r="F60" s="184">
        <v>3</v>
      </c>
      <c r="G60" s="185"/>
      <c r="H60" s="185"/>
      <c r="I60" s="185"/>
      <c r="J60" s="185"/>
      <c r="K60" s="185"/>
      <c r="L60" s="185"/>
      <c r="M60" s="185"/>
      <c r="N60" s="185"/>
      <c r="O60" s="185"/>
      <c r="P60" s="185"/>
      <c r="Q60" s="186"/>
      <c r="R60" s="27">
        <f>SUM(F60:Q60)</f>
        <v>3</v>
      </c>
      <c r="S60" s="28" t="s">
        <v>82</v>
      </c>
      <c r="T60" s="29">
        <v>0.05</v>
      </c>
      <c r="U60" s="30">
        <v>3</v>
      </c>
    </row>
    <row r="61" spans="2:21" s="37" customFormat="1" ht="15.75">
      <c r="B61" s="77"/>
      <c r="C61" s="84"/>
      <c r="D61" s="43"/>
      <c r="E61" s="69"/>
      <c r="F61" s="101"/>
      <c r="G61" s="101"/>
      <c r="H61" s="101"/>
      <c r="I61" s="101"/>
      <c r="J61" s="101"/>
      <c r="K61" s="101"/>
      <c r="L61" s="101"/>
      <c r="M61" s="101"/>
      <c r="N61" s="101"/>
      <c r="O61" s="101"/>
      <c r="P61" s="101"/>
      <c r="Q61" s="101"/>
      <c r="R61" s="30"/>
      <c r="S61" s="28"/>
      <c r="T61" s="29"/>
      <c r="U61" s="30"/>
    </row>
    <row r="62" spans="2:21" ht="18.75">
      <c r="B62" s="106" t="s">
        <v>83</v>
      </c>
      <c r="C62" s="38" t="s">
        <v>84</v>
      </c>
      <c r="D62" s="6"/>
      <c r="E62" s="6" t="s">
        <v>3</v>
      </c>
      <c r="F62" s="7">
        <f>K62+O62+U62</f>
        <v>5299.97</v>
      </c>
      <c r="G62" s="7"/>
      <c r="H62" s="8"/>
      <c r="I62" s="8"/>
      <c r="J62" s="6" t="s">
        <v>4</v>
      </c>
      <c r="K62" s="9">
        <f>K64+K81</f>
        <v>4996</v>
      </c>
      <c r="L62" s="8"/>
      <c r="M62" s="10"/>
      <c r="N62" s="6" t="s">
        <v>5</v>
      </c>
      <c r="O62" s="9">
        <f>O64</f>
        <v>200</v>
      </c>
      <c r="P62" s="11"/>
      <c r="Q62" s="11"/>
      <c r="R62" s="7"/>
      <c r="S62" s="12" t="s">
        <v>6</v>
      </c>
      <c r="T62" s="13"/>
      <c r="U62" s="14">
        <f>U64+U81</f>
        <v>103.97</v>
      </c>
    </row>
    <row r="63" spans="2:21" s="37" customFormat="1" ht="15.75">
      <c r="B63" s="15" t="s">
        <v>85</v>
      </c>
      <c r="C63" s="18"/>
      <c r="D63" s="17"/>
      <c r="E63" s="18"/>
      <c r="F63" s="25"/>
      <c r="G63" s="25"/>
      <c r="H63" s="25"/>
      <c r="I63" s="25"/>
      <c r="J63" s="25"/>
      <c r="K63" s="25"/>
      <c r="L63" s="25"/>
      <c r="M63" s="25"/>
      <c r="N63" s="25"/>
      <c r="O63" s="25"/>
      <c r="P63" s="25"/>
      <c r="Q63" s="25"/>
      <c r="R63" s="25"/>
      <c r="S63" s="25"/>
      <c r="T63" s="25"/>
      <c r="U63" s="45"/>
    </row>
    <row r="64" spans="2:21" ht="18.75">
      <c r="B64" s="42" t="s">
        <v>86</v>
      </c>
      <c r="C64" s="5" t="s">
        <v>87</v>
      </c>
      <c r="D64" s="6"/>
      <c r="E64" s="6" t="s">
        <v>3</v>
      </c>
      <c r="F64" s="7">
        <f>K64+O64+U64</f>
        <v>4279.97</v>
      </c>
      <c r="G64" s="7"/>
      <c r="H64" s="8"/>
      <c r="I64" s="8"/>
      <c r="J64" s="6" t="s">
        <v>4</v>
      </c>
      <c r="K64" s="9">
        <f>D66+D70</f>
        <v>3976</v>
      </c>
      <c r="L64" s="8"/>
      <c r="M64" s="10"/>
      <c r="N64" s="6" t="s">
        <v>5</v>
      </c>
      <c r="O64" s="9">
        <v>200</v>
      </c>
      <c r="P64" s="11"/>
      <c r="Q64" s="11"/>
      <c r="R64" s="7"/>
      <c r="S64" s="12" t="s">
        <v>6</v>
      </c>
      <c r="T64" s="13"/>
      <c r="U64" s="14">
        <f>+U70+U80</f>
        <v>103.97</v>
      </c>
    </row>
    <row r="65" spans="2:21" s="37" customFormat="1" ht="15.75">
      <c r="B65" s="42"/>
      <c r="C65" s="18"/>
      <c r="D65" s="17"/>
      <c r="E65" s="18"/>
      <c r="F65" s="19" t="s">
        <v>13</v>
      </c>
      <c r="G65" s="19" t="s">
        <v>14</v>
      </c>
      <c r="H65" s="19" t="s">
        <v>15</v>
      </c>
      <c r="I65" s="19" t="s">
        <v>16</v>
      </c>
      <c r="J65" s="19" t="s">
        <v>17</v>
      </c>
      <c r="K65" s="19" t="s">
        <v>18</v>
      </c>
      <c r="L65" s="19" t="s">
        <v>19</v>
      </c>
      <c r="M65" s="19" t="s">
        <v>8</v>
      </c>
      <c r="N65" s="19" t="s">
        <v>9</v>
      </c>
      <c r="O65" s="107" t="s">
        <v>10</v>
      </c>
      <c r="P65" s="107" t="s">
        <v>11</v>
      </c>
      <c r="Q65" s="107" t="s">
        <v>12</v>
      </c>
      <c r="R65" s="107" t="s">
        <v>20</v>
      </c>
      <c r="S65" s="71" t="s">
        <v>88</v>
      </c>
      <c r="T65" s="20" t="s">
        <v>21</v>
      </c>
      <c r="U65" s="21" t="s">
        <v>22</v>
      </c>
    </row>
    <row r="66" spans="2:21" s="37" customFormat="1" ht="15.75">
      <c r="B66" s="22"/>
      <c r="C66" s="108" t="s">
        <v>88</v>
      </c>
      <c r="D66" s="109">
        <f>SUM(R66:R67)</f>
        <v>2398</v>
      </c>
      <c r="E66" s="43" t="s">
        <v>89</v>
      </c>
      <c r="F66" s="192">
        <v>799.5</v>
      </c>
      <c r="G66" s="193"/>
      <c r="H66" s="193"/>
      <c r="I66" s="193"/>
      <c r="J66" s="193"/>
      <c r="K66" s="194"/>
      <c r="L66" s="192">
        <v>799.5</v>
      </c>
      <c r="M66" s="193"/>
      <c r="N66" s="193"/>
      <c r="O66" s="193"/>
      <c r="P66" s="193"/>
      <c r="Q66" s="194"/>
      <c r="R66" s="110">
        <f>SUM(F66:Q66)</f>
        <v>1599</v>
      </c>
      <c r="S66" s="75" t="s">
        <v>90</v>
      </c>
      <c r="T66" s="29">
        <v>0.15</v>
      </c>
      <c r="U66" s="30">
        <v>29</v>
      </c>
    </row>
    <row r="67" spans="2:21" s="37" customFormat="1" ht="15.75">
      <c r="B67" s="77"/>
      <c r="C67" s="25"/>
      <c r="D67" s="24"/>
      <c r="E67" s="43" t="s">
        <v>91</v>
      </c>
      <c r="F67" s="192">
        <v>399.5</v>
      </c>
      <c r="G67" s="193"/>
      <c r="H67" s="193"/>
      <c r="I67" s="193"/>
      <c r="J67" s="193"/>
      <c r="K67" s="194"/>
      <c r="L67" s="192">
        <v>399.5</v>
      </c>
      <c r="M67" s="193"/>
      <c r="N67" s="193"/>
      <c r="O67" s="193"/>
      <c r="P67" s="193"/>
      <c r="Q67" s="194"/>
      <c r="R67" s="110">
        <f>SUM(F67:Q67)</f>
        <v>799</v>
      </c>
      <c r="S67" s="75" t="s">
        <v>92</v>
      </c>
      <c r="T67" s="29">
        <v>0.15</v>
      </c>
      <c r="U67" s="30">
        <v>14</v>
      </c>
    </row>
    <row r="68" spans="2:21" s="37" customFormat="1" ht="15.75">
      <c r="B68" s="77"/>
      <c r="C68" s="25"/>
      <c r="D68" s="24"/>
      <c r="E68" s="43"/>
      <c r="F68" s="31"/>
      <c r="G68" s="31"/>
      <c r="H68" s="31"/>
      <c r="I68" s="31"/>
      <c r="J68" s="31"/>
      <c r="K68" s="31"/>
      <c r="L68" s="31"/>
      <c r="M68" s="31"/>
      <c r="N68" s="31"/>
      <c r="O68" s="31"/>
      <c r="P68" s="31"/>
      <c r="Q68" s="31"/>
      <c r="R68" s="30"/>
      <c r="S68" s="23" t="s">
        <v>93</v>
      </c>
      <c r="T68" s="29">
        <v>0.01</v>
      </c>
      <c r="U68" s="111">
        <v>4.67</v>
      </c>
    </row>
    <row r="69" spans="2:21" s="37" customFormat="1" ht="15.75">
      <c r="B69" s="77"/>
      <c r="C69" s="25"/>
      <c r="D69" s="24"/>
      <c r="E69" s="25"/>
      <c r="F69" s="19" t="s">
        <v>13</v>
      </c>
      <c r="G69" s="19" t="s">
        <v>14</v>
      </c>
      <c r="H69" s="19" t="s">
        <v>15</v>
      </c>
      <c r="I69" s="19" t="s">
        <v>16</v>
      </c>
      <c r="J69" s="19" t="s">
        <v>17</v>
      </c>
      <c r="K69" s="19" t="s">
        <v>18</v>
      </c>
      <c r="L69" s="19" t="s">
        <v>19</v>
      </c>
      <c r="M69" s="19" t="s">
        <v>8</v>
      </c>
      <c r="N69" s="19" t="s">
        <v>9</v>
      </c>
      <c r="O69" s="19" t="s">
        <v>10</v>
      </c>
      <c r="P69" s="19" t="s">
        <v>11</v>
      </c>
      <c r="Q69" s="19" t="s">
        <v>12</v>
      </c>
      <c r="R69" s="19" t="s">
        <v>20</v>
      </c>
      <c r="S69" s="23" t="s">
        <v>94</v>
      </c>
      <c r="T69" s="29">
        <v>0.01</v>
      </c>
      <c r="U69" s="112">
        <v>2.3</v>
      </c>
    </row>
    <row r="70" spans="2:21" s="37" customFormat="1" ht="15.75">
      <c r="B70" s="77"/>
      <c r="C70" s="108" t="s">
        <v>95</v>
      </c>
      <c r="D70" s="109">
        <f>SUM(R70:R71)</f>
        <v>1578</v>
      </c>
      <c r="E70" s="43" t="s">
        <v>96</v>
      </c>
      <c r="F70" s="192">
        <v>746.6</v>
      </c>
      <c r="G70" s="193"/>
      <c r="H70" s="193"/>
      <c r="I70" s="193"/>
      <c r="J70" s="193"/>
      <c r="K70" s="194"/>
      <c r="L70" s="192">
        <v>746.6</v>
      </c>
      <c r="M70" s="193"/>
      <c r="N70" s="193"/>
      <c r="O70" s="193"/>
      <c r="P70" s="193"/>
      <c r="Q70" s="194"/>
      <c r="R70" s="110">
        <f>SUM(F70:Q70)</f>
        <v>1493.2</v>
      </c>
      <c r="S70" s="23"/>
      <c r="T70" s="25"/>
      <c r="U70" s="30">
        <f>SUM(U66:U69)</f>
        <v>49.97</v>
      </c>
    </row>
    <row r="71" spans="2:21" s="37" customFormat="1" ht="15.75">
      <c r="B71" s="77"/>
      <c r="C71" s="69"/>
      <c r="D71" s="43"/>
      <c r="E71" s="43" t="s">
        <v>97</v>
      </c>
      <c r="F71" s="192">
        <v>42.8</v>
      </c>
      <c r="G71" s="193"/>
      <c r="H71" s="193"/>
      <c r="I71" s="193"/>
      <c r="J71" s="193"/>
      <c r="K71" s="194"/>
      <c r="L71" s="192">
        <v>42</v>
      </c>
      <c r="M71" s="193"/>
      <c r="N71" s="193"/>
      <c r="O71" s="193"/>
      <c r="P71" s="193"/>
      <c r="Q71" s="194"/>
      <c r="R71" s="110">
        <f>SUM(F71:Q71)</f>
        <v>84.8</v>
      </c>
      <c r="S71" s="113" t="s">
        <v>95</v>
      </c>
      <c r="T71" s="104" t="s">
        <v>21</v>
      </c>
      <c r="U71" s="105" t="s">
        <v>22</v>
      </c>
    </row>
    <row r="72" spans="2:21" s="37" customFormat="1" ht="15.75">
      <c r="B72" s="77"/>
      <c r="C72" s="69"/>
      <c r="D72" s="43"/>
      <c r="E72" s="43"/>
      <c r="F72" s="31"/>
      <c r="G72" s="31"/>
      <c r="H72" s="31"/>
      <c r="I72" s="31"/>
      <c r="J72" s="31"/>
      <c r="K72" s="31"/>
      <c r="L72" s="31"/>
      <c r="M72" s="31"/>
      <c r="N72" s="31"/>
      <c r="O72" s="31"/>
      <c r="P72" s="31"/>
      <c r="Q72" s="31"/>
      <c r="R72" s="30"/>
      <c r="S72" s="84" t="s">
        <v>98</v>
      </c>
      <c r="T72" s="25"/>
      <c r="U72" s="30"/>
    </row>
    <row r="73" spans="2:21" s="37" customFormat="1" ht="15.75">
      <c r="B73" s="77"/>
      <c r="C73" s="69"/>
      <c r="D73" s="43"/>
      <c r="E73" s="43"/>
      <c r="F73" s="31"/>
      <c r="G73" s="31"/>
      <c r="H73" s="31"/>
      <c r="I73" s="31"/>
      <c r="J73" s="31"/>
      <c r="K73" s="31"/>
      <c r="L73" s="31"/>
      <c r="M73" s="31"/>
      <c r="N73" s="31"/>
      <c r="O73" s="31"/>
      <c r="P73" s="31"/>
      <c r="Q73" s="31"/>
      <c r="R73" s="30"/>
      <c r="S73" s="75" t="s">
        <v>99</v>
      </c>
      <c r="T73" s="29">
        <v>0.15</v>
      </c>
      <c r="U73" s="30">
        <v>36</v>
      </c>
    </row>
    <row r="74" spans="2:21" s="37" customFormat="1" ht="15.75">
      <c r="B74" s="77"/>
      <c r="C74" s="69"/>
      <c r="D74" s="43"/>
      <c r="E74" s="43"/>
      <c r="F74" s="31"/>
      <c r="G74" s="31"/>
      <c r="H74" s="31"/>
      <c r="I74" s="31"/>
      <c r="J74" s="31"/>
      <c r="K74" s="31"/>
      <c r="L74" s="31"/>
      <c r="M74" s="31"/>
      <c r="N74" s="31"/>
      <c r="O74" s="31"/>
      <c r="P74" s="31"/>
      <c r="Q74" s="31"/>
      <c r="R74" s="30"/>
      <c r="S74" s="75" t="s">
        <v>100</v>
      </c>
      <c r="T74" s="29">
        <v>0.01</v>
      </c>
      <c r="U74" s="30">
        <v>4</v>
      </c>
    </row>
    <row r="75" spans="2:21" s="37" customFormat="1" ht="15.75">
      <c r="B75" s="77"/>
      <c r="C75" s="69"/>
      <c r="D75" s="43"/>
      <c r="E75" s="43"/>
      <c r="F75" s="31"/>
      <c r="G75" s="31"/>
      <c r="H75" s="31"/>
      <c r="I75" s="31"/>
      <c r="J75" s="31"/>
      <c r="K75" s="31"/>
      <c r="L75" s="31"/>
      <c r="M75" s="31"/>
      <c r="N75" s="31"/>
      <c r="O75" s="31"/>
      <c r="P75" s="31"/>
      <c r="Q75" s="31"/>
      <c r="R75" s="30"/>
      <c r="S75" s="75" t="s">
        <v>101</v>
      </c>
      <c r="T75" s="29">
        <v>0.01</v>
      </c>
      <c r="U75" s="30">
        <v>10</v>
      </c>
    </row>
    <row r="76" spans="2:21" s="37" customFormat="1" ht="15.75">
      <c r="B76" s="77"/>
      <c r="C76" s="69"/>
      <c r="D76" s="43"/>
      <c r="E76" s="43"/>
      <c r="F76" s="31"/>
      <c r="G76" s="31"/>
      <c r="H76" s="31"/>
      <c r="I76" s="31"/>
      <c r="J76" s="31"/>
      <c r="K76" s="31"/>
      <c r="L76" s="31"/>
      <c r="M76" s="31"/>
      <c r="N76" s="31"/>
      <c r="O76" s="31"/>
      <c r="P76" s="31"/>
      <c r="Q76" s="31"/>
      <c r="R76" s="30"/>
      <c r="S76" s="84" t="s">
        <v>102</v>
      </c>
      <c r="T76" s="29"/>
      <c r="U76" s="30"/>
    </row>
    <row r="77" spans="2:21" s="37" customFormat="1" ht="15.75">
      <c r="B77" s="77"/>
      <c r="C77" s="69"/>
      <c r="D77" s="43"/>
      <c r="E77" s="43"/>
      <c r="F77" s="31"/>
      <c r="G77" s="31"/>
      <c r="H77" s="31"/>
      <c r="I77" s="31"/>
      <c r="J77" s="31"/>
      <c r="K77" s="31"/>
      <c r="L77" s="31"/>
      <c r="M77" s="31"/>
      <c r="N77" s="31"/>
      <c r="O77" s="31"/>
      <c r="P77" s="31"/>
      <c r="Q77" s="31"/>
      <c r="R77" s="30"/>
      <c r="S77" s="75" t="s">
        <v>99</v>
      </c>
      <c r="T77" s="29">
        <v>0.15</v>
      </c>
      <c r="U77" s="30">
        <v>2</v>
      </c>
    </row>
    <row r="78" spans="2:21" s="37" customFormat="1" ht="15.75">
      <c r="B78" s="77"/>
      <c r="C78" s="69"/>
      <c r="D78" s="43"/>
      <c r="E78" s="43"/>
      <c r="F78" s="31"/>
      <c r="G78" s="31"/>
      <c r="H78" s="31"/>
      <c r="I78" s="31"/>
      <c r="J78" s="31"/>
      <c r="K78" s="31"/>
      <c r="L78" s="31"/>
      <c r="M78" s="31"/>
      <c r="N78" s="31"/>
      <c r="O78" s="31"/>
      <c r="P78" s="31"/>
      <c r="Q78" s="31"/>
      <c r="R78" s="30"/>
      <c r="S78" s="75" t="s">
        <v>100</v>
      </c>
      <c r="T78" s="29">
        <v>0.01</v>
      </c>
      <c r="U78" s="30">
        <v>1</v>
      </c>
    </row>
    <row r="79" spans="2:21" s="37" customFormat="1" ht="15.75">
      <c r="B79" s="77"/>
      <c r="C79" s="69"/>
      <c r="D79" s="43"/>
      <c r="E79" s="43"/>
      <c r="F79" s="31"/>
      <c r="G79" s="31"/>
      <c r="H79" s="31"/>
      <c r="I79" s="31"/>
      <c r="J79" s="31"/>
      <c r="K79" s="31"/>
      <c r="L79" s="31"/>
      <c r="M79" s="31"/>
      <c r="N79" s="31"/>
      <c r="O79" s="31"/>
      <c r="P79" s="31"/>
      <c r="Q79" s="31"/>
      <c r="R79" s="30"/>
      <c r="S79" s="75" t="s">
        <v>101</v>
      </c>
      <c r="T79" s="29">
        <v>0.01</v>
      </c>
      <c r="U79" s="36">
        <v>1</v>
      </c>
    </row>
    <row r="80" spans="2:21" s="37" customFormat="1" ht="15.75">
      <c r="B80" s="76"/>
      <c r="C80" s="108"/>
      <c r="D80" s="55"/>
      <c r="E80" s="108"/>
      <c r="F80" s="114"/>
      <c r="G80" s="114"/>
      <c r="H80" s="114"/>
      <c r="I80" s="114"/>
      <c r="J80" s="114"/>
      <c r="K80" s="114"/>
      <c r="L80" s="114"/>
      <c r="M80" s="114"/>
      <c r="N80" s="114"/>
      <c r="O80" s="114"/>
      <c r="P80" s="114"/>
      <c r="Q80" s="114"/>
      <c r="R80" s="36"/>
      <c r="S80" s="93"/>
      <c r="T80" s="57"/>
      <c r="U80" s="36">
        <f>SUM(U73:U79)</f>
        <v>54</v>
      </c>
    </row>
    <row r="81" spans="2:21" ht="18.75">
      <c r="B81" s="115"/>
      <c r="C81" s="5" t="s">
        <v>103</v>
      </c>
      <c r="D81" s="6"/>
      <c r="E81" s="6" t="s">
        <v>3</v>
      </c>
      <c r="F81" s="7">
        <f>K81+O81+U81</f>
        <v>1020</v>
      </c>
      <c r="G81" s="7"/>
      <c r="H81" s="8"/>
      <c r="I81" s="8"/>
      <c r="J81" s="6" t="s">
        <v>4</v>
      </c>
      <c r="K81" s="9">
        <f>R83</f>
        <v>1020</v>
      </c>
      <c r="L81" s="8"/>
      <c r="M81" s="10"/>
      <c r="N81" s="6" t="s">
        <v>5</v>
      </c>
      <c r="O81" s="9"/>
      <c r="P81" s="11"/>
      <c r="Q81" s="11"/>
      <c r="R81" s="7"/>
      <c r="S81" s="12" t="s">
        <v>6</v>
      </c>
      <c r="T81" s="13"/>
      <c r="U81" s="14"/>
    </row>
    <row r="82" spans="2:21" s="37" customFormat="1" ht="15.75">
      <c r="B82" s="77"/>
      <c r="C82" s="18"/>
      <c r="D82" s="17"/>
      <c r="E82" s="18"/>
      <c r="F82" s="19" t="s">
        <v>13</v>
      </c>
      <c r="G82" s="19" t="s">
        <v>14</v>
      </c>
      <c r="H82" s="19" t="s">
        <v>15</v>
      </c>
      <c r="I82" s="19" t="s">
        <v>16</v>
      </c>
      <c r="J82" s="19" t="s">
        <v>17</v>
      </c>
      <c r="K82" s="19" t="s">
        <v>18</v>
      </c>
      <c r="L82" s="19" t="s">
        <v>19</v>
      </c>
      <c r="M82" s="19" t="s">
        <v>8</v>
      </c>
      <c r="N82" s="19" t="s">
        <v>9</v>
      </c>
      <c r="O82" s="19" t="s">
        <v>10</v>
      </c>
      <c r="P82" s="19" t="s">
        <v>11</v>
      </c>
      <c r="Q82" s="19" t="s">
        <v>12</v>
      </c>
      <c r="R82" s="19" t="s">
        <v>20</v>
      </c>
      <c r="S82" s="16"/>
      <c r="T82" s="116"/>
      <c r="U82" s="117"/>
    </row>
    <row r="83" spans="2:21" s="37" customFormat="1" ht="15.75">
      <c r="B83" s="77"/>
      <c r="C83" s="108" t="s">
        <v>32</v>
      </c>
      <c r="D83" s="52">
        <f>R83</f>
        <v>1020</v>
      </c>
      <c r="E83" s="43" t="s">
        <v>104</v>
      </c>
      <c r="F83" s="184">
        <v>1020</v>
      </c>
      <c r="G83" s="185"/>
      <c r="H83" s="185"/>
      <c r="I83" s="185"/>
      <c r="J83" s="185"/>
      <c r="K83" s="185"/>
      <c r="L83" s="185"/>
      <c r="M83" s="185"/>
      <c r="N83" s="185"/>
      <c r="O83" s="185"/>
      <c r="P83" s="185"/>
      <c r="Q83" s="186"/>
      <c r="R83" s="27">
        <f>SUM(F83:Q83)</f>
        <v>1020</v>
      </c>
      <c r="S83" s="86"/>
      <c r="T83" s="29"/>
      <c r="U83" s="30"/>
    </row>
    <row r="84" spans="2:21" s="37" customFormat="1" ht="15.75">
      <c r="B84" s="76"/>
      <c r="C84" s="51"/>
      <c r="D84" s="55"/>
      <c r="E84" s="108"/>
      <c r="F84" s="114"/>
      <c r="G84" s="114"/>
      <c r="H84" s="114"/>
      <c r="I84" s="114"/>
      <c r="J84" s="114"/>
      <c r="K84" s="114"/>
      <c r="L84" s="114"/>
      <c r="M84" s="114"/>
      <c r="N84" s="114"/>
      <c r="O84" s="114"/>
      <c r="P84" s="114"/>
      <c r="Q84" s="114"/>
      <c r="R84" s="36"/>
      <c r="S84" s="102"/>
      <c r="T84" s="57"/>
      <c r="U84" s="36"/>
    </row>
    <row r="85" spans="2:21" s="37" customFormat="1" ht="18.75">
      <c r="B85" s="106" t="s">
        <v>105</v>
      </c>
      <c r="C85" s="38" t="s">
        <v>106</v>
      </c>
      <c r="D85" s="6"/>
      <c r="E85" s="6" t="s">
        <v>3</v>
      </c>
      <c r="F85" s="7">
        <f>K85+O85+U85</f>
        <v>540</v>
      </c>
      <c r="G85" s="7"/>
      <c r="H85" s="8"/>
      <c r="I85" s="8"/>
      <c r="J85" s="6" t="s">
        <v>4</v>
      </c>
      <c r="K85" s="9">
        <f>D87</f>
        <v>510</v>
      </c>
      <c r="L85" s="8"/>
      <c r="M85" s="10"/>
      <c r="N85" s="6" t="s">
        <v>5</v>
      </c>
      <c r="O85" s="9">
        <v>16</v>
      </c>
      <c r="P85" s="11"/>
      <c r="Q85" s="11"/>
      <c r="R85" s="118"/>
      <c r="S85" s="119" t="s">
        <v>6</v>
      </c>
      <c r="T85" s="13"/>
      <c r="U85" s="14">
        <f>SUM(U87:U89)</f>
        <v>14</v>
      </c>
    </row>
    <row r="86" spans="2:21" s="37" customFormat="1" ht="15.75">
      <c r="B86" s="78" t="s">
        <v>107</v>
      </c>
      <c r="C86" s="16"/>
      <c r="D86" s="17"/>
      <c r="E86" s="18"/>
      <c r="F86" s="19" t="s">
        <v>13</v>
      </c>
      <c r="G86" s="19" t="s">
        <v>14</v>
      </c>
      <c r="H86" s="19" t="s">
        <v>15</v>
      </c>
      <c r="I86" s="19" t="s">
        <v>16</v>
      </c>
      <c r="J86" s="19" t="s">
        <v>17</v>
      </c>
      <c r="K86" s="19" t="s">
        <v>18</v>
      </c>
      <c r="L86" s="19" t="s">
        <v>19</v>
      </c>
      <c r="M86" s="19" t="s">
        <v>8</v>
      </c>
      <c r="N86" s="19" t="s">
        <v>9</v>
      </c>
      <c r="O86" s="19" t="s">
        <v>10</v>
      </c>
      <c r="P86" s="19" t="s">
        <v>11</v>
      </c>
      <c r="Q86" s="19" t="s">
        <v>12</v>
      </c>
      <c r="R86" s="19" t="s">
        <v>20</v>
      </c>
      <c r="S86" s="16"/>
      <c r="T86" s="20" t="s">
        <v>21</v>
      </c>
      <c r="U86" s="21" t="s">
        <v>22</v>
      </c>
    </row>
    <row r="87" spans="2:21" s="37" customFormat="1" ht="15.75">
      <c r="B87" s="86"/>
      <c r="C87" s="97"/>
      <c r="D87" s="120">
        <f>SUM(R87:R87)</f>
        <v>510</v>
      </c>
      <c r="E87" s="43" t="s">
        <v>108</v>
      </c>
      <c r="F87" s="184">
        <v>510</v>
      </c>
      <c r="G87" s="185"/>
      <c r="H87" s="185"/>
      <c r="I87" s="185"/>
      <c r="J87" s="185"/>
      <c r="K87" s="185"/>
      <c r="L87" s="185"/>
      <c r="M87" s="185"/>
      <c r="N87" s="185"/>
      <c r="O87" s="185"/>
      <c r="P87" s="185"/>
      <c r="Q87" s="186"/>
      <c r="R87" s="27">
        <f>SUM(F87:Q87)</f>
        <v>510</v>
      </c>
      <c r="S87" s="75" t="s">
        <v>109</v>
      </c>
      <c r="T87" s="29">
        <v>0.05</v>
      </c>
      <c r="U87" s="30">
        <v>10</v>
      </c>
    </row>
    <row r="88" spans="2:21" s="37" customFormat="1" ht="15.75">
      <c r="B88" s="23"/>
      <c r="C88" s="121"/>
      <c r="D88" s="43"/>
      <c r="E88" s="69"/>
      <c r="F88" s="101"/>
      <c r="G88" s="101"/>
      <c r="H88" s="101"/>
      <c r="I88" s="101"/>
      <c r="J88" s="101"/>
      <c r="K88" s="101"/>
      <c r="L88" s="101"/>
      <c r="M88" s="101"/>
      <c r="N88" s="101"/>
      <c r="O88" s="101"/>
      <c r="P88" s="101"/>
      <c r="Q88" s="101"/>
      <c r="R88" s="30"/>
      <c r="S88" s="75" t="s">
        <v>110</v>
      </c>
      <c r="T88" s="29">
        <v>0.02</v>
      </c>
      <c r="U88" s="30">
        <v>3</v>
      </c>
    </row>
    <row r="89" spans="2:21" s="37" customFormat="1" ht="15.75">
      <c r="B89" s="32"/>
      <c r="C89" s="97"/>
      <c r="D89" s="55"/>
      <c r="E89" s="108"/>
      <c r="F89" s="114"/>
      <c r="G89" s="114"/>
      <c r="H89" s="114"/>
      <c r="I89" s="114"/>
      <c r="J89" s="114"/>
      <c r="K89" s="114"/>
      <c r="L89" s="114"/>
      <c r="M89" s="114"/>
      <c r="N89" s="114"/>
      <c r="O89" s="114"/>
      <c r="P89" s="114"/>
      <c r="Q89" s="114"/>
      <c r="R89" s="36"/>
      <c r="S89" s="93" t="s">
        <v>111</v>
      </c>
      <c r="T89" s="57">
        <v>0.01</v>
      </c>
      <c r="U89" s="36">
        <v>1</v>
      </c>
    </row>
    <row r="90" spans="2:21" ht="18.75">
      <c r="B90" s="122" t="s">
        <v>112</v>
      </c>
      <c r="C90" s="123" t="s">
        <v>113</v>
      </c>
      <c r="D90" s="59"/>
      <c r="E90" s="59" t="s">
        <v>3</v>
      </c>
      <c r="F90" s="60">
        <f>K90+O90+U90</f>
        <v>1487500</v>
      </c>
      <c r="G90" s="60"/>
      <c r="H90" s="61"/>
      <c r="I90" s="61"/>
      <c r="J90" s="59" t="s">
        <v>4</v>
      </c>
      <c r="K90" s="62">
        <f>K93+K96+D91</f>
        <v>1415755</v>
      </c>
      <c r="L90" s="61"/>
      <c r="M90" s="63"/>
      <c r="N90" s="59" t="s">
        <v>5</v>
      </c>
      <c r="O90" s="62">
        <v>68500</v>
      </c>
      <c r="P90" s="64"/>
      <c r="Q90" s="64"/>
      <c r="R90" s="60"/>
      <c r="S90" s="124" t="s">
        <v>6</v>
      </c>
      <c r="T90" s="125"/>
      <c r="U90" s="126">
        <f>U93+U96+U91</f>
        <v>3245</v>
      </c>
    </row>
    <row r="91" spans="2:21" s="37" customFormat="1" ht="15.75">
      <c r="B91" s="15" t="s">
        <v>114</v>
      </c>
      <c r="C91" s="127" t="s">
        <v>115</v>
      </c>
      <c r="D91" s="40">
        <f>SUM(R92:R92)</f>
        <v>4000</v>
      </c>
      <c r="E91" s="128"/>
      <c r="F91" s="19" t="s">
        <v>13</v>
      </c>
      <c r="G91" s="19" t="s">
        <v>14</v>
      </c>
      <c r="H91" s="19" t="s">
        <v>15</v>
      </c>
      <c r="I91" s="19" t="s">
        <v>16</v>
      </c>
      <c r="J91" s="19" t="s">
        <v>17</v>
      </c>
      <c r="K91" s="19" t="s">
        <v>18</v>
      </c>
      <c r="L91" s="19" t="s">
        <v>19</v>
      </c>
      <c r="M91" s="19" t="s">
        <v>8</v>
      </c>
      <c r="N91" s="19" t="s">
        <v>9</v>
      </c>
      <c r="O91" s="19" t="s">
        <v>10</v>
      </c>
      <c r="P91" s="19" t="s">
        <v>11</v>
      </c>
      <c r="Q91" s="19" t="s">
        <v>12</v>
      </c>
      <c r="R91" s="19" t="s">
        <v>20</v>
      </c>
      <c r="S91" s="16"/>
      <c r="T91" s="116"/>
      <c r="U91" s="129"/>
    </row>
    <row r="92" spans="2:21" s="37" customFormat="1" ht="15.75">
      <c r="B92" s="42" t="s">
        <v>116</v>
      </c>
      <c r="C92" s="84"/>
      <c r="D92" s="24"/>
      <c r="E92" s="43"/>
      <c r="F92" s="130"/>
      <c r="G92" s="130"/>
      <c r="H92" s="130"/>
      <c r="I92" s="85"/>
      <c r="J92" s="184">
        <v>4000</v>
      </c>
      <c r="K92" s="185"/>
      <c r="L92" s="185"/>
      <c r="M92" s="185"/>
      <c r="N92" s="185"/>
      <c r="O92" s="185"/>
      <c r="P92" s="185"/>
      <c r="Q92" s="186"/>
      <c r="R92" s="85">
        <f>SUM(F92:Q92)</f>
        <v>4000</v>
      </c>
      <c r="S92" s="23"/>
      <c r="T92" s="49"/>
      <c r="U92" s="50"/>
    </row>
    <row r="93" spans="2:21" ht="18.75">
      <c r="B93" s="42" t="s">
        <v>117</v>
      </c>
      <c r="C93" s="38" t="s">
        <v>118</v>
      </c>
      <c r="D93" s="6"/>
      <c r="E93" s="6" t="s">
        <v>3</v>
      </c>
      <c r="F93" s="7">
        <f>K93+O93+U93</f>
        <v>134425</v>
      </c>
      <c r="G93" s="7"/>
      <c r="H93" s="8"/>
      <c r="I93" s="8"/>
      <c r="J93" s="6" t="s">
        <v>4</v>
      </c>
      <c r="K93" s="9">
        <f>R95</f>
        <v>134425</v>
      </c>
      <c r="L93" s="8"/>
      <c r="M93" s="10"/>
      <c r="N93" s="6" t="s">
        <v>5</v>
      </c>
      <c r="O93" s="9"/>
      <c r="P93" s="11"/>
      <c r="Q93" s="11"/>
      <c r="R93" s="7"/>
      <c r="S93" s="12" t="s">
        <v>6</v>
      </c>
      <c r="T93" s="13"/>
      <c r="U93" s="14"/>
    </row>
    <row r="94" spans="2:21" s="37" customFormat="1" ht="15.75">
      <c r="B94" s="42" t="s">
        <v>119</v>
      </c>
      <c r="C94" s="16"/>
      <c r="D94" s="17"/>
      <c r="E94" s="18"/>
      <c r="F94" s="19" t="s">
        <v>13</v>
      </c>
      <c r="G94" s="19" t="s">
        <v>14</v>
      </c>
      <c r="H94" s="19" t="s">
        <v>15</v>
      </c>
      <c r="I94" s="19" t="s">
        <v>16</v>
      </c>
      <c r="J94" s="19" t="s">
        <v>17</v>
      </c>
      <c r="K94" s="19" t="s">
        <v>18</v>
      </c>
      <c r="L94" s="19" t="s">
        <v>19</v>
      </c>
      <c r="M94" s="19" t="s">
        <v>8</v>
      </c>
      <c r="N94" s="19" t="s">
        <v>9</v>
      </c>
      <c r="O94" s="19" t="s">
        <v>10</v>
      </c>
      <c r="P94" s="19" t="s">
        <v>11</v>
      </c>
      <c r="Q94" s="19" t="s">
        <v>12</v>
      </c>
      <c r="R94" s="19" t="s">
        <v>20</v>
      </c>
      <c r="S94" s="16"/>
      <c r="T94" s="116"/>
      <c r="U94" s="117"/>
    </row>
    <row r="95" spans="2:21" s="37" customFormat="1" ht="15.75">
      <c r="B95" s="76"/>
      <c r="C95" s="97" t="s">
        <v>31</v>
      </c>
      <c r="D95" s="43"/>
      <c r="E95" s="43" t="s">
        <v>35</v>
      </c>
      <c r="F95" s="184">
        <v>69702</v>
      </c>
      <c r="G95" s="185"/>
      <c r="H95" s="186"/>
      <c r="I95" s="184">
        <v>26458</v>
      </c>
      <c r="J95" s="185"/>
      <c r="K95" s="186"/>
      <c r="L95" s="184">
        <v>10462</v>
      </c>
      <c r="M95" s="185"/>
      <c r="N95" s="186"/>
      <c r="O95" s="184">
        <v>27803</v>
      </c>
      <c r="P95" s="185"/>
      <c r="Q95" s="186"/>
      <c r="R95" s="27">
        <f>SUM(F95:Q95)</f>
        <v>134425</v>
      </c>
      <c r="S95" s="102"/>
      <c r="T95" s="57"/>
      <c r="U95" s="36"/>
    </row>
    <row r="96" spans="2:21" ht="18.75">
      <c r="B96" s="115"/>
      <c r="C96" s="38" t="s">
        <v>120</v>
      </c>
      <c r="D96" s="6"/>
      <c r="E96" s="6" t="s">
        <v>3</v>
      </c>
      <c r="F96" s="7">
        <f>K96+U96</f>
        <v>1280575</v>
      </c>
      <c r="G96" s="7"/>
      <c r="H96" s="8"/>
      <c r="I96" s="8"/>
      <c r="J96" s="6" t="s">
        <v>4</v>
      </c>
      <c r="K96" s="9">
        <f>D98+D102</f>
        <v>1277330</v>
      </c>
      <c r="L96" s="8"/>
      <c r="M96" s="10"/>
      <c r="N96" s="6" t="s">
        <v>5</v>
      </c>
      <c r="O96" s="9"/>
      <c r="P96" s="11"/>
      <c r="Q96" s="11"/>
      <c r="R96" s="7"/>
      <c r="S96" s="12" t="s">
        <v>6</v>
      </c>
      <c r="T96" s="13"/>
      <c r="U96" s="14">
        <f>U101+U106</f>
        <v>3245</v>
      </c>
    </row>
    <row r="97" spans="2:21" s="37" customFormat="1" ht="15.75">
      <c r="B97" s="22"/>
      <c r="C97" s="16"/>
      <c r="D97" s="17"/>
      <c r="E97" s="18"/>
      <c r="F97" s="19" t="s">
        <v>13</v>
      </c>
      <c r="G97" s="19" t="s">
        <v>14</v>
      </c>
      <c r="H97" s="19" t="s">
        <v>15</v>
      </c>
      <c r="I97" s="19" t="s">
        <v>16</v>
      </c>
      <c r="J97" s="19" t="s">
        <v>17</v>
      </c>
      <c r="K97" s="19" t="s">
        <v>18</v>
      </c>
      <c r="L97" s="19" t="s">
        <v>19</v>
      </c>
      <c r="M97" s="19" t="s">
        <v>8</v>
      </c>
      <c r="N97" s="19" t="s">
        <v>9</v>
      </c>
      <c r="O97" s="19" t="s">
        <v>10</v>
      </c>
      <c r="P97" s="19" t="s">
        <v>11</v>
      </c>
      <c r="Q97" s="19" t="s">
        <v>12</v>
      </c>
      <c r="R97" s="19" t="s">
        <v>20</v>
      </c>
      <c r="S97" s="41" t="s">
        <v>31</v>
      </c>
      <c r="T97" s="104" t="s">
        <v>21</v>
      </c>
      <c r="U97" s="105" t="s">
        <v>22</v>
      </c>
    </row>
    <row r="98" spans="2:21" s="37" customFormat="1" ht="15.75">
      <c r="B98" s="22"/>
      <c r="C98" s="97" t="s">
        <v>31</v>
      </c>
      <c r="D98" s="52">
        <f>SUM(R98:R100)</f>
        <v>1207772</v>
      </c>
      <c r="E98" s="43" t="s">
        <v>121</v>
      </c>
      <c r="F98" s="184">
        <v>18210</v>
      </c>
      <c r="G98" s="185"/>
      <c r="H98" s="186"/>
      <c r="I98" s="184">
        <v>16088</v>
      </c>
      <c r="J98" s="185"/>
      <c r="K98" s="186"/>
      <c r="L98" s="184">
        <v>8966</v>
      </c>
      <c r="M98" s="185"/>
      <c r="N98" s="186"/>
      <c r="O98" s="184">
        <v>4217</v>
      </c>
      <c r="P98" s="185"/>
      <c r="Q98" s="186"/>
      <c r="R98" s="27">
        <f>SUM(F98:Q98)</f>
        <v>47481</v>
      </c>
      <c r="S98" s="75" t="s">
        <v>122</v>
      </c>
      <c r="T98" s="29">
        <v>0.05</v>
      </c>
      <c r="U98" s="30">
        <v>877</v>
      </c>
    </row>
    <row r="99" spans="2:21" s="37" customFormat="1" ht="15.75">
      <c r="B99" s="22"/>
      <c r="C99" s="121"/>
      <c r="D99" s="43"/>
      <c r="E99" s="43" t="s">
        <v>123</v>
      </c>
      <c r="F99" s="184">
        <v>369946</v>
      </c>
      <c r="G99" s="185"/>
      <c r="H99" s="186"/>
      <c r="I99" s="184">
        <v>395690</v>
      </c>
      <c r="J99" s="185"/>
      <c r="K99" s="186"/>
      <c r="L99" s="184">
        <v>212512</v>
      </c>
      <c r="M99" s="185"/>
      <c r="N99" s="186"/>
      <c r="O99" s="184">
        <v>39510</v>
      </c>
      <c r="P99" s="185"/>
      <c r="Q99" s="186"/>
      <c r="R99" s="27">
        <f>SUM(F99:Q99)</f>
        <v>1017658</v>
      </c>
      <c r="S99" s="75" t="s">
        <v>124</v>
      </c>
      <c r="T99" s="29">
        <v>0.05</v>
      </c>
      <c r="U99" s="30">
        <v>122</v>
      </c>
    </row>
    <row r="100" spans="2:21" s="37" customFormat="1" ht="15.75">
      <c r="B100" s="22"/>
      <c r="C100" s="121"/>
      <c r="D100" s="43"/>
      <c r="E100" s="43" t="s">
        <v>125</v>
      </c>
      <c r="F100" s="184">
        <v>51851</v>
      </c>
      <c r="G100" s="185"/>
      <c r="H100" s="186"/>
      <c r="I100" s="184">
        <v>55459</v>
      </c>
      <c r="J100" s="185"/>
      <c r="K100" s="186"/>
      <c r="L100" s="184">
        <v>29785</v>
      </c>
      <c r="M100" s="185"/>
      <c r="N100" s="186"/>
      <c r="O100" s="184">
        <v>5538</v>
      </c>
      <c r="P100" s="185"/>
      <c r="Q100" s="186"/>
      <c r="R100" s="27">
        <f>SUM(F100:Q100)</f>
        <v>142633</v>
      </c>
      <c r="S100" s="75" t="s">
        <v>126</v>
      </c>
      <c r="T100" s="29">
        <v>0.05</v>
      </c>
      <c r="U100" s="36">
        <v>1054</v>
      </c>
    </row>
    <row r="101" spans="2:21" s="37" customFormat="1" ht="15.75">
      <c r="B101" s="22"/>
      <c r="C101" s="121"/>
      <c r="D101" s="43"/>
      <c r="E101" s="69"/>
      <c r="F101" s="31"/>
      <c r="G101" s="31"/>
      <c r="H101" s="31"/>
      <c r="I101" s="31"/>
      <c r="J101" s="31"/>
      <c r="K101" s="31"/>
      <c r="L101" s="31"/>
      <c r="M101" s="31"/>
      <c r="N101" s="31"/>
      <c r="O101" s="31"/>
      <c r="P101" s="31"/>
      <c r="Q101" s="31"/>
      <c r="R101" s="30"/>
      <c r="S101" s="86"/>
      <c r="T101" s="29"/>
      <c r="U101" s="30">
        <f>SUM(U98:U100)</f>
        <v>2053</v>
      </c>
    </row>
    <row r="102" spans="2:21" s="37" customFormat="1" ht="15.75">
      <c r="B102" s="22"/>
      <c r="C102" s="97" t="s">
        <v>32</v>
      </c>
      <c r="D102" s="52">
        <f>SUM(R102:R112)</f>
        <v>69558</v>
      </c>
      <c r="E102" s="43" t="s">
        <v>43</v>
      </c>
      <c r="F102" s="184">
        <v>184</v>
      </c>
      <c r="G102" s="185"/>
      <c r="H102" s="186"/>
      <c r="I102" s="184">
        <v>73</v>
      </c>
      <c r="J102" s="185"/>
      <c r="K102" s="186"/>
      <c r="L102" s="184">
        <v>73</v>
      </c>
      <c r="M102" s="185"/>
      <c r="N102" s="186"/>
      <c r="O102" s="184">
        <v>37</v>
      </c>
      <c r="P102" s="185"/>
      <c r="Q102" s="186"/>
      <c r="R102" s="74">
        <f aca="true" t="shared" si="2" ref="R102:R112">SUM(F102:Q102)</f>
        <v>367</v>
      </c>
      <c r="S102" s="113" t="s">
        <v>32</v>
      </c>
      <c r="T102" s="29"/>
      <c r="U102" s="30"/>
    </row>
    <row r="103" spans="2:21" s="37" customFormat="1" ht="15.75">
      <c r="B103" s="22"/>
      <c r="C103" s="121"/>
      <c r="D103" s="43"/>
      <c r="E103" s="43" t="s">
        <v>44</v>
      </c>
      <c r="F103" s="184">
        <v>220</v>
      </c>
      <c r="G103" s="185"/>
      <c r="H103" s="186"/>
      <c r="I103" s="184">
        <v>294</v>
      </c>
      <c r="J103" s="185"/>
      <c r="K103" s="186"/>
      <c r="L103" s="184">
        <v>73</v>
      </c>
      <c r="M103" s="185"/>
      <c r="N103" s="186"/>
      <c r="O103" s="184">
        <v>147</v>
      </c>
      <c r="P103" s="185"/>
      <c r="Q103" s="186"/>
      <c r="R103" s="27">
        <f t="shared" si="2"/>
        <v>734</v>
      </c>
      <c r="S103" s="75" t="s">
        <v>127</v>
      </c>
      <c r="T103" s="29">
        <v>0.05</v>
      </c>
      <c r="U103" s="30">
        <v>47</v>
      </c>
    </row>
    <row r="104" spans="2:21" s="37" customFormat="1" ht="15.75">
      <c r="B104" s="22"/>
      <c r="C104" s="25"/>
      <c r="D104" s="24"/>
      <c r="E104" s="43" t="s">
        <v>51</v>
      </c>
      <c r="F104" s="184">
        <v>6367</v>
      </c>
      <c r="G104" s="185"/>
      <c r="H104" s="185"/>
      <c r="I104" s="185"/>
      <c r="J104" s="185"/>
      <c r="K104" s="185"/>
      <c r="L104" s="185"/>
      <c r="M104" s="185"/>
      <c r="N104" s="185"/>
      <c r="O104" s="186"/>
      <c r="P104" s="184">
        <v>707</v>
      </c>
      <c r="Q104" s="186"/>
      <c r="R104" s="27">
        <f t="shared" si="2"/>
        <v>7074</v>
      </c>
      <c r="S104" s="75" t="s">
        <v>128</v>
      </c>
      <c r="T104" s="29">
        <v>0.05</v>
      </c>
      <c r="U104" s="30">
        <v>90</v>
      </c>
    </row>
    <row r="105" spans="2:21" s="37" customFormat="1" ht="15.75">
      <c r="B105" s="22"/>
      <c r="C105" s="121"/>
      <c r="D105" s="43"/>
      <c r="E105" s="43" t="s">
        <v>52</v>
      </c>
      <c r="F105" s="184">
        <v>14855</v>
      </c>
      <c r="G105" s="185"/>
      <c r="H105" s="185"/>
      <c r="I105" s="185"/>
      <c r="J105" s="185"/>
      <c r="K105" s="185"/>
      <c r="L105" s="185"/>
      <c r="M105" s="185"/>
      <c r="N105" s="185"/>
      <c r="O105" s="186"/>
      <c r="P105" s="184">
        <v>1651</v>
      </c>
      <c r="Q105" s="186"/>
      <c r="R105" s="27">
        <f t="shared" si="2"/>
        <v>16506</v>
      </c>
      <c r="S105" s="75" t="s">
        <v>129</v>
      </c>
      <c r="T105" s="29">
        <v>0.05</v>
      </c>
      <c r="U105" s="36">
        <v>1055</v>
      </c>
    </row>
    <row r="106" spans="2:21" s="37" customFormat="1" ht="15.75">
      <c r="B106" s="22"/>
      <c r="C106" s="84"/>
      <c r="D106" s="43"/>
      <c r="E106" s="43" t="s">
        <v>60</v>
      </c>
      <c r="F106" s="184">
        <v>3109</v>
      </c>
      <c r="G106" s="185"/>
      <c r="H106" s="186"/>
      <c r="I106" s="184">
        <v>1554</v>
      </c>
      <c r="J106" s="185"/>
      <c r="K106" s="186"/>
      <c r="L106" s="184">
        <v>5554</v>
      </c>
      <c r="M106" s="185"/>
      <c r="N106" s="186"/>
      <c r="O106" s="184">
        <v>1554</v>
      </c>
      <c r="P106" s="185"/>
      <c r="Q106" s="186"/>
      <c r="R106" s="27">
        <f t="shared" si="2"/>
        <v>11771</v>
      </c>
      <c r="S106" s="86"/>
      <c r="T106" s="29"/>
      <c r="U106" s="30">
        <f>SUM(U103:U105)</f>
        <v>1192</v>
      </c>
    </row>
    <row r="107" spans="2:21" s="37" customFormat="1" ht="15.75">
      <c r="B107" s="22"/>
      <c r="C107" s="84"/>
      <c r="D107" s="43"/>
      <c r="E107" s="43" t="s">
        <v>61</v>
      </c>
      <c r="F107" s="184">
        <v>6</v>
      </c>
      <c r="G107" s="185"/>
      <c r="H107" s="186"/>
      <c r="I107" s="184">
        <v>15</v>
      </c>
      <c r="J107" s="185"/>
      <c r="K107" s="186"/>
      <c r="L107" s="184">
        <v>6</v>
      </c>
      <c r="M107" s="185"/>
      <c r="N107" s="186"/>
      <c r="O107" s="184">
        <v>3</v>
      </c>
      <c r="P107" s="185"/>
      <c r="Q107" s="186"/>
      <c r="R107" s="27">
        <f t="shared" si="2"/>
        <v>30</v>
      </c>
      <c r="S107" s="86"/>
      <c r="T107" s="29"/>
      <c r="U107" s="30"/>
    </row>
    <row r="108" spans="2:21" s="37" customFormat="1" ht="15.75">
      <c r="B108" s="22"/>
      <c r="C108" s="84"/>
      <c r="D108" s="43"/>
      <c r="E108" s="43" t="s">
        <v>62</v>
      </c>
      <c r="F108" s="184">
        <v>51</v>
      </c>
      <c r="G108" s="185"/>
      <c r="H108" s="186"/>
      <c r="I108" s="184">
        <v>127</v>
      </c>
      <c r="J108" s="185"/>
      <c r="K108" s="186"/>
      <c r="L108" s="184">
        <v>51</v>
      </c>
      <c r="M108" s="185"/>
      <c r="N108" s="186"/>
      <c r="O108" s="184">
        <v>25</v>
      </c>
      <c r="P108" s="185"/>
      <c r="Q108" s="186"/>
      <c r="R108" s="27">
        <f t="shared" si="2"/>
        <v>254</v>
      </c>
      <c r="S108" s="86"/>
      <c r="T108" s="29"/>
      <c r="U108" s="30"/>
    </row>
    <row r="109" spans="2:21" s="37" customFormat="1" ht="15.75">
      <c r="B109" s="22"/>
      <c r="C109" s="84"/>
      <c r="D109" s="43"/>
      <c r="E109" s="43" t="s">
        <v>63</v>
      </c>
      <c r="F109" s="184">
        <v>3312</v>
      </c>
      <c r="G109" s="185"/>
      <c r="H109" s="186"/>
      <c r="I109" s="184">
        <v>9279</v>
      </c>
      <c r="J109" s="185"/>
      <c r="K109" s="186"/>
      <c r="L109" s="184">
        <v>3312</v>
      </c>
      <c r="M109" s="185"/>
      <c r="N109" s="186"/>
      <c r="O109" s="184">
        <v>1655</v>
      </c>
      <c r="P109" s="185"/>
      <c r="Q109" s="186"/>
      <c r="R109" s="27">
        <f t="shared" si="2"/>
        <v>17558</v>
      </c>
      <c r="S109" s="86"/>
      <c r="T109" s="29"/>
      <c r="U109" s="30"/>
    </row>
    <row r="110" spans="2:21" s="37" customFormat="1" ht="15.75">
      <c r="B110" s="77"/>
      <c r="C110" s="84"/>
      <c r="D110" s="43"/>
      <c r="E110" s="43" t="s">
        <v>64</v>
      </c>
      <c r="F110" s="184">
        <v>75</v>
      </c>
      <c r="G110" s="185"/>
      <c r="H110" s="186"/>
      <c r="I110" s="184">
        <v>187</v>
      </c>
      <c r="J110" s="185"/>
      <c r="K110" s="186"/>
      <c r="L110" s="184">
        <v>75</v>
      </c>
      <c r="M110" s="185"/>
      <c r="N110" s="186"/>
      <c r="O110" s="184">
        <v>36</v>
      </c>
      <c r="P110" s="185"/>
      <c r="Q110" s="186"/>
      <c r="R110" s="27">
        <f t="shared" si="2"/>
        <v>373</v>
      </c>
      <c r="S110" s="23"/>
      <c r="T110" s="25"/>
      <c r="U110" s="45"/>
    </row>
    <row r="111" spans="2:21" s="37" customFormat="1" ht="15.75">
      <c r="B111" s="23"/>
      <c r="C111" s="131" t="s">
        <v>130</v>
      </c>
      <c r="D111" s="52">
        <f>SUM(R111:R112)</f>
        <v>14891</v>
      </c>
      <c r="E111" s="43" t="s">
        <v>131</v>
      </c>
      <c r="F111" s="184">
        <v>774</v>
      </c>
      <c r="G111" s="185"/>
      <c r="H111" s="186"/>
      <c r="I111" s="184">
        <v>194</v>
      </c>
      <c r="J111" s="185"/>
      <c r="K111" s="186"/>
      <c r="L111" s="184">
        <v>194</v>
      </c>
      <c r="M111" s="185"/>
      <c r="N111" s="186"/>
      <c r="O111" s="184">
        <v>774</v>
      </c>
      <c r="P111" s="185"/>
      <c r="Q111" s="186"/>
      <c r="R111" s="27">
        <f t="shared" si="2"/>
        <v>1936</v>
      </c>
      <c r="S111" s="23"/>
      <c r="T111" s="25"/>
      <c r="U111" s="45"/>
    </row>
    <row r="112" spans="2:21" s="37" customFormat="1" ht="15.75">
      <c r="B112" s="76"/>
      <c r="C112" s="32"/>
      <c r="D112" s="33"/>
      <c r="E112" s="55" t="s">
        <v>132</v>
      </c>
      <c r="F112" s="184">
        <v>5181</v>
      </c>
      <c r="G112" s="185"/>
      <c r="H112" s="186"/>
      <c r="I112" s="184">
        <v>1296</v>
      </c>
      <c r="J112" s="185"/>
      <c r="K112" s="186"/>
      <c r="L112" s="184">
        <v>1296</v>
      </c>
      <c r="M112" s="185"/>
      <c r="N112" s="186"/>
      <c r="O112" s="184">
        <v>5182</v>
      </c>
      <c r="P112" s="185"/>
      <c r="Q112" s="186"/>
      <c r="R112" s="27">
        <f t="shared" si="2"/>
        <v>12955</v>
      </c>
      <c r="S112" s="32"/>
      <c r="T112" s="34"/>
      <c r="U112" s="132"/>
    </row>
    <row r="113" spans="2:21" ht="18.75">
      <c r="B113" s="4" t="s">
        <v>133</v>
      </c>
      <c r="C113" s="38" t="s">
        <v>134</v>
      </c>
      <c r="D113" s="6"/>
      <c r="E113" s="6" t="s">
        <v>3</v>
      </c>
      <c r="F113" s="7">
        <f>K113+O113+U113</f>
        <v>2215</v>
      </c>
      <c r="G113" s="7"/>
      <c r="H113" s="8"/>
      <c r="I113" s="8"/>
      <c r="J113" s="6" t="s">
        <v>4</v>
      </c>
      <c r="K113" s="9">
        <f>D115+D118</f>
        <v>2080</v>
      </c>
      <c r="L113" s="8"/>
      <c r="M113" s="10"/>
      <c r="N113" s="6" t="s">
        <v>5</v>
      </c>
      <c r="O113" s="9">
        <v>90</v>
      </c>
      <c r="P113" s="11"/>
      <c r="Q113" s="11"/>
      <c r="R113" s="7"/>
      <c r="S113" s="12" t="s">
        <v>6</v>
      </c>
      <c r="T113" s="13"/>
      <c r="U113" s="14">
        <f>U117+U122</f>
        <v>45</v>
      </c>
    </row>
    <row r="114" spans="2:21" s="37" customFormat="1" ht="15.75">
      <c r="B114" s="15" t="s">
        <v>135</v>
      </c>
      <c r="C114" s="133"/>
      <c r="D114" s="17"/>
      <c r="E114" s="18"/>
      <c r="F114" s="19" t="s">
        <v>13</v>
      </c>
      <c r="G114" s="19" t="s">
        <v>14</v>
      </c>
      <c r="H114" s="19" t="s">
        <v>15</v>
      </c>
      <c r="I114" s="19" t="s">
        <v>16</v>
      </c>
      <c r="J114" s="19" t="s">
        <v>17</v>
      </c>
      <c r="K114" s="19" t="s">
        <v>18</v>
      </c>
      <c r="L114" s="19" t="s">
        <v>19</v>
      </c>
      <c r="M114" s="19" t="s">
        <v>8</v>
      </c>
      <c r="N114" s="19" t="s">
        <v>9</v>
      </c>
      <c r="O114" s="19" t="s">
        <v>10</v>
      </c>
      <c r="P114" s="19" t="s">
        <v>11</v>
      </c>
      <c r="Q114" s="19" t="s">
        <v>12</v>
      </c>
      <c r="R114" s="19" t="s">
        <v>20</v>
      </c>
      <c r="S114" s="41" t="s">
        <v>31</v>
      </c>
      <c r="T114" s="104" t="s">
        <v>21</v>
      </c>
      <c r="U114" s="105" t="s">
        <v>22</v>
      </c>
    </row>
    <row r="115" spans="2:21" s="37" customFormat="1" ht="15.75">
      <c r="B115" s="42" t="s">
        <v>136</v>
      </c>
      <c r="C115" s="97" t="s">
        <v>31</v>
      </c>
      <c r="D115" s="52">
        <f>SUM(R115:R116)</f>
        <v>1394</v>
      </c>
      <c r="E115" s="43" t="s">
        <v>51</v>
      </c>
      <c r="F115" s="184"/>
      <c r="G115" s="185"/>
      <c r="H115" s="186"/>
      <c r="I115" s="184">
        <v>214</v>
      </c>
      <c r="J115" s="185"/>
      <c r="K115" s="186"/>
      <c r="L115" s="184">
        <v>52</v>
      </c>
      <c r="M115" s="185"/>
      <c r="N115" s="185"/>
      <c r="O115" s="184">
        <v>13</v>
      </c>
      <c r="P115" s="185"/>
      <c r="Q115" s="186"/>
      <c r="R115" s="27">
        <f>SUM(F115:Q115)</f>
        <v>279</v>
      </c>
      <c r="S115" s="28" t="s">
        <v>137</v>
      </c>
      <c r="T115" s="29">
        <v>0.1</v>
      </c>
      <c r="U115" s="30">
        <v>15</v>
      </c>
    </row>
    <row r="116" spans="2:21" s="37" customFormat="1" ht="15.75">
      <c r="B116" s="42"/>
      <c r="C116" s="44"/>
      <c r="D116" s="99"/>
      <c r="E116" s="43" t="s">
        <v>52</v>
      </c>
      <c r="F116" s="184"/>
      <c r="G116" s="185"/>
      <c r="H116" s="186"/>
      <c r="I116" s="184">
        <v>182</v>
      </c>
      <c r="J116" s="185"/>
      <c r="K116" s="186"/>
      <c r="L116" s="184">
        <v>746</v>
      </c>
      <c r="M116" s="185"/>
      <c r="N116" s="185"/>
      <c r="O116" s="184">
        <v>187</v>
      </c>
      <c r="P116" s="185"/>
      <c r="Q116" s="186"/>
      <c r="R116" s="27">
        <f>SUM(F116:Q116)</f>
        <v>1115</v>
      </c>
      <c r="S116" s="28" t="s">
        <v>78</v>
      </c>
      <c r="T116" s="29">
        <v>0.15</v>
      </c>
      <c r="U116" s="36">
        <v>14</v>
      </c>
    </row>
    <row r="117" spans="2:21" s="37" customFormat="1" ht="15.75">
      <c r="B117" s="42"/>
      <c r="C117" s="44"/>
      <c r="D117" s="99"/>
      <c r="E117" s="43"/>
      <c r="F117" s="31"/>
      <c r="G117" s="31"/>
      <c r="H117" s="31"/>
      <c r="I117" s="31"/>
      <c r="J117" s="31"/>
      <c r="K117" s="31"/>
      <c r="L117" s="31"/>
      <c r="M117" s="31"/>
      <c r="N117" s="31"/>
      <c r="O117" s="31"/>
      <c r="P117" s="31"/>
      <c r="Q117" s="31"/>
      <c r="R117" s="30"/>
      <c r="S117" s="28"/>
      <c r="T117" s="29"/>
      <c r="U117" s="30">
        <f>SUM(U115:U116)</f>
        <v>29</v>
      </c>
    </row>
    <row r="118" spans="2:21" s="37" customFormat="1" ht="15.75">
      <c r="B118" s="42"/>
      <c r="C118" s="97" t="s">
        <v>32</v>
      </c>
      <c r="D118" s="52">
        <f>SUM(R118:R119)</f>
        <v>686</v>
      </c>
      <c r="E118" s="43" t="s">
        <v>51</v>
      </c>
      <c r="F118" s="184"/>
      <c r="G118" s="185"/>
      <c r="H118" s="186"/>
      <c r="I118" s="184">
        <v>137</v>
      </c>
      <c r="J118" s="185"/>
      <c r="K118" s="186"/>
      <c r="L118" s="184">
        <v>202</v>
      </c>
      <c r="M118" s="185"/>
      <c r="N118" s="185"/>
      <c r="O118" s="184">
        <v>50</v>
      </c>
      <c r="P118" s="185"/>
      <c r="Q118" s="186"/>
      <c r="R118" s="27">
        <f>SUM(F118:Q118)</f>
        <v>389</v>
      </c>
      <c r="S118" s="134" t="s">
        <v>32</v>
      </c>
      <c r="T118" s="29"/>
      <c r="U118" s="30"/>
    </row>
    <row r="119" spans="2:21" s="37" customFormat="1" ht="15.75">
      <c r="B119" s="42"/>
      <c r="C119" s="44"/>
      <c r="D119" s="99"/>
      <c r="E119" s="43" t="s">
        <v>52</v>
      </c>
      <c r="F119" s="184"/>
      <c r="G119" s="185"/>
      <c r="H119" s="186"/>
      <c r="I119" s="184">
        <v>75</v>
      </c>
      <c r="J119" s="185"/>
      <c r="K119" s="186"/>
      <c r="L119" s="184">
        <v>178</v>
      </c>
      <c r="M119" s="185"/>
      <c r="N119" s="185"/>
      <c r="O119" s="184">
        <v>44</v>
      </c>
      <c r="P119" s="185"/>
      <c r="Q119" s="186"/>
      <c r="R119" s="27">
        <f>SUM(F119:Q119)</f>
        <v>297</v>
      </c>
      <c r="S119" s="28" t="s">
        <v>78</v>
      </c>
      <c r="T119" s="29">
        <v>0.15</v>
      </c>
      <c r="U119" s="30">
        <v>8</v>
      </c>
    </row>
    <row r="120" spans="2:21" s="37" customFormat="1" ht="15.75">
      <c r="B120" s="42"/>
      <c r="C120" s="44"/>
      <c r="D120" s="99"/>
      <c r="E120" s="43"/>
      <c r="F120" s="31"/>
      <c r="G120" s="31"/>
      <c r="H120" s="31"/>
      <c r="I120" s="31"/>
      <c r="J120" s="31"/>
      <c r="K120" s="31"/>
      <c r="L120" s="31"/>
      <c r="M120" s="31"/>
      <c r="N120" s="31"/>
      <c r="O120" s="31"/>
      <c r="P120" s="31"/>
      <c r="Q120" s="31"/>
      <c r="R120" s="30"/>
      <c r="S120" s="28" t="s">
        <v>137</v>
      </c>
      <c r="T120" s="29">
        <v>0.1</v>
      </c>
      <c r="U120" s="30">
        <v>7</v>
      </c>
    </row>
    <row r="121" spans="2:21" s="37" customFormat="1" ht="15.75">
      <c r="B121" s="42"/>
      <c r="C121" s="44"/>
      <c r="D121" s="99"/>
      <c r="E121" s="43"/>
      <c r="F121" s="31"/>
      <c r="G121" s="31"/>
      <c r="H121" s="31"/>
      <c r="I121" s="31"/>
      <c r="J121" s="31"/>
      <c r="K121" s="31"/>
      <c r="L121" s="31"/>
      <c r="M121" s="31"/>
      <c r="N121" s="31"/>
      <c r="O121" s="31"/>
      <c r="P121" s="31"/>
      <c r="Q121" s="31"/>
      <c r="R121" s="30"/>
      <c r="S121" s="28" t="s">
        <v>76</v>
      </c>
      <c r="T121" s="29">
        <v>0.01</v>
      </c>
      <c r="U121" s="36">
        <v>1</v>
      </c>
    </row>
    <row r="122" spans="2:21" s="37" customFormat="1" ht="15.75">
      <c r="B122" s="42"/>
      <c r="C122" s="44"/>
      <c r="D122" s="99"/>
      <c r="E122" s="43"/>
      <c r="F122" s="31"/>
      <c r="G122" s="31"/>
      <c r="H122" s="31"/>
      <c r="I122" s="31"/>
      <c r="J122" s="31"/>
      <c r="K122" s="31"/>
      <c r="L122" s="31"/>
      <c r="M122" s="31"/>
      <c r="N122" s="31"/>
      <c r="O122" s="31"/>
      <c r="P122" s="31"/>
      <c r="Q122" s="31"/>
      <c r="R122" s="30"/>
      <c r="S122" s="53"/>
      <c r="T122" s="29"/>
      <c r="U122" s="30">
        <f>SUM(U119:U121)</f>
        <v>16</v>
      </c>
    </row>
    <row r="123" spans="2:21" ht="18.75">
      <c r="B123" s="15" t="s">
        <v>80</v>
      </c>
      <c r="C123" s="38" t="s">
        <v>138</v>
      </c>
      <c r="D123" s="6"/>
      <c r="E123" s="6" t="s">
        <v>3</v>
      </c>
      <c r="F123" s="7">
        <f>K123+O123+U123</f>
        <v>15</v>
      </c>
      <c r="G123" s="7"/>
      <c r="H123" s="8"/>
      <c r="I123" s="8"/>
      <c r="J123" s="6" t="s">
        <v>4</v>
      </c>
      <c r="K123" s="9">
        <f>SUM(R124:R127)</f>
        <v>3</v>
      </c>
      <c r="L123" s="8"/>
      <c r="M123" s="10"/>
      <c r="N123" s="6" t="s">
        <v>5</v>
      </c>
      <c r="O123" s="9"/>
      <c r="P123" s="11"/>
      <c r="Q123" s="11"/>
      <c r="R123" s="7"/>
      <c r="S123" s="12" t="s">
        <v>6</v>
      </c>
      <c r="T123" s="13"/>
      <c r="U123" s="14">
        <f>SUM(U125:U126)</f>
        <v>12</v>
      </c>
    </row>
    <row r="124" spans="2:21" s="37" customFormat="1" ht="15.75">
      <c r="B124" s="77"/>
      <c r="C124" s="25"/>
      <c r="D124" s="24"/>
      <c r="E124" s="25"/>
      <c r="F124" s="83" t="s">
        <v>13</v>
      </c>
      <c r="G124" s="83" t="s">
        <v>14</v>
      </c>
      <c r="H124" s="83" t="s">
        <v>15</v>
      </c>
      <c r="I124" s="83" t="s">
        <v>16</v>
      </c>
      <c r="J124" s="83" t="s">
        <v>17</v>
      </c>
      <c r="K124" s="83" t="s">
        <v>18</v>
      </c>
      <c r="L124" s="19" t="s">
        <v>19</v>
      </c>
      <c r="M124" s="19" t="s">
        <v>8</v>
      </c>
      <c r="N124" s="19" t="s">
        <v>9</v>
      </c>
      <c r="O124" s="83" t="s">
        <v>10</v>
      </c>
      <c r="P124" s="83" t="s">
        <v>11</v>
      </c>
      <c r="Q124" s="83" t="s">
        <v>12</v>
      </c>
      <c r="R124" s="88" t="s">
        <v>20</v>
      </c>
      <c r="S124" s="23"/>
      <c r="T124" s="104" t="s">
        <v>21</v>
      </c>
      <c r="U124" s="105" t="s">
        <v>22</v>
      </c>
    </row>
    <row r="125" spans="2:21" s="37" customFormat="1" ht="15.75">
      <c r="B125" s="77"/>
      <c r="C125" s="69"/>
      <c r="D125" s="43"/>
      <c r="E125" s="43"/>
      <c r="F125" s="188">
        <v>3</v>
      </c>
      <c r="G125" s="188"/>
      <c r="H125" s="188"/>
      <c r="I125" s="188"/>
      <c r="J125" s="188"/>
      <c r="K125" s="188"/>
      <c r="L125" s="188"/>
      <c r="M125" s="188"/>
      <c r="N125" s="188"/>
      <c r="O125" s="188"/>
      <c r="P125" s="188"/>
      <c r="Q125" s="188"/>
      <c r="R125" s="74">
        <f>SUM(F125:Q125)</f>
        <v>3</v>
      </c>
      <c r="S125" s="75" t="s">
        <v>139</v>
      </c>
      <c r="T125" s="29">
        <v>0.05</v>
      </c>
      <c r="U125" s="30">
        <v>3</v>
      </c>
    </row>
    <row r="126" spans="2:21" s="37" customFormat="1" ht="15.75">
      <c r="B126" s="77"/>
      <c r="C126" s="25"/>
      <c r="D126" s="24"/>
      <c r="E126" s="43"/>
      <c r="F126" s="31"/>
      <c r="G126" s="31"/>
      <c r="H126" s="31"/>
      <c r="I126" s="31"/>
      <c r="J126" s="31"/>
      <c r="K126" s="31"/>
      <c r="L126" s="31"/>
      <c r="M126" s="31"/>
      <c r="N126" s="31"/>
      <c r="O126" s="31"/>
      <c r="P126" s="31"/>
      <c r="Q126" s="31"/>
      <c r="R126" s="53"/>
      <c r="S126" s="75" t="s">
        <v>140</v>
      </c>
      <c r="T126" s="29">
        <v>0.05</v>
      </c>
      <c r="U126" s="30">
        <v>9</v>
      </c>
    </row>
    <row r="127" spans="2:21" s="37" customFormat="1" ht="15.75">
      <c r="B127" s="77"/>
      <c r="C127" s="69"/>
      <c r="D127" s="43"/>
      <c r="E127" s="69"/>
      <c r="F127" s="31"/>
      <c r="G127" s="31"/>
      <c r="H127" s="31"/>
      <c r="I127" s="31"/>
      <c r="J127" s="31"/>
      <c r="K127" s="31"/>
      <c r="L127" s="31"/>
      <c r="M127" s="31"/>
      <c r="N127" s="31"/>
      <c r="O127" s="31"/>
      <c r="P127" s="31"/>
      <c r="Q127" s="31"/>
      <c r="R127" s="53"/>
      <c r="S127" s="75"/>
      <c r="T127" s="29"/>
      <c r="U127" s="30"/>
    </row>
    <row r="128" spans="2:21" ht="18.75">
      <c r="B128" s="4" t="s">
        <v>141</v>
      </c>
      <c r="C128" s="38" t="s">
        <v>142</v>
      </c>
      <c r="D128" s="6"/>
      <c r="E128" s="6" t="s">
        <v>3</v>
      </c>
      <c r="F128" s="7">
        <f>K128+O128+U128</f>
        <v>2700</v>
      </c>
      <c r="G128" s="7"/>
      <c r="H128" s="8"/>
      <c r="I128" s="8"/>
      <c r="J128" s="6" t="s">
        <v>4</v>
      </c>
      <c r="K128" s="9">
        <f>D130+D134</f>
        <v>2570</v>
      </c>
      <c r="L128" s="8"/>
      <c r="M128" s="10"/>
      <c r="N128" s="6" t="s">
        <v>5</v>
      </c>
      <c r="O128" s="9">
        <v>80</v>
      </c>
      <c r="P128" s="11"/>
      <c r="Q128" s="11"/>
      <c r="R128" s="7"/>
      <c r="S128" s="12" t="s">
        <v>6</v>
      </c>
      <c r="T128" s="13"/>
      <c r="U128" s="14">
        <f>U133+U137</f>
        <v>50</v>
      </c>
    </row>
    <row r="129" spans="2:21" s="37" customFormat="1" ht="15.75">
      <c r="B129" s="15" t="s">
        <v>143</v>
      </c>
      <c r="C129" s="18"/>
      <c r="D129" s="17"/>
      <c r="E129" s="18"/>
      <c r="F129" s="19" t="s">
        <v>13</v>
      </c>
      <c r="G129" s="19" t="s">
        <v>14</v>
      </c>
      <c r="H129" s="19" t="s">
        <v>15</v>
      </c>
      <c r="I129" s="19" t="s">
        <v>16</v>
      </c>
      <c r="J129" s="19" t="s">
        <v>17</v>
      </c>
      <c r="K129" s="19" t="s">
        <v>18</v>
      </c>
      <c r="L129" s="19" t="s">
        <v>19</v>
      </c>
      <c r="M129" s="19" t="s">
        <v>8</v>
      </c>
      <c r="N129" s="19" t="s">
        <v>9</v>
      </c>
      <c r="O129" s="19" t="s">
        <v>10</v>
      </c>
      <c r="P129" s="19" t="s">
        <v>11</v>
      </c>
      <c r="Q129" s="19" t="s">
        <v>12</v>
      </c>
      <c r="R129" s="70" t="s">
        <v>20</v>
      </c>
      <c r="S129" s="71" t="s">
        <v>31</v>
      </c>
      <c r="T129" s="20" t="s">
        <v>21</v>
      </c>
      <c r="U129" s="21" t="s">
        <v>22</v>
      </c>
    </row>
    <row r="130" spans="2:21" s="37" customFormat="1" ht="15.75">
      <c r="B130" s="42"/>
      <c r="C130" s="97" t="s">
        <v>31</v>
      </c>
      <c r="D130" s="52">
        <f>SUM(R130:R132)</f>
        <v>1799</v>
      </c>
      <c r="E130" s="43" t="s">
        <v>44</v>
      </c>
      <c r="F130" s="188">
        <v>161</v>
      </c>
      <c r="G130" s="188"/>
      <c r="H130" s="188"/>
      <c r="I130" s="184">
        <v>171</v>
      </c>
      <c r="J130" s="185"/>
      <c r="K130" s="185"/>
      <c r="L130" s="185"/>
      <c r="M130" s="186"/>
      <c r="N130" s="184">
        <v>187</v>
      </c>
      <c r="O130" s="185"/>
      <c r="P130" s="185"/>
      <c r="Q130" s="186"/>
      <c r="R130" s="74">
        <f>SUM(F130:Q130)</f>
        <v>519</v>
      </c>
      <c r="S130" s="75" t="s">
        <v>76</v>
      </c>
      <c r="T130" s="29">
        <v>0.01</v>
      </c>
      <c r="U130" s="30">
        <v>1</v>
      </c>
    </row>
    <row r="131" spans="2:21" s="37" customFormat="1" ht="15.75">
      <c r="B131" s="42"/>
      <c r="C131" s="98"/>
      <c r="D131" s="99"/>
      <c r="E131" s="43" t="s">
        <v>51</v>
      </c>
      <c r="F131" s="188">
        <v>205</v>
      </c>
      <c r="G131" s="188"/>
      <c r="H131" s="188"/>
      <c r="I131" s="184">
        <v>219</v>
      </c>
      <c r="J131" s="185"/>
      <c r="K131" s="185"/>
      <c r="L131" s="185"/>
      <c r="M131" s="186"/>
      <c r="N131" s="184">
        <v>239</v>
      </c>
      <c r="O131" s="185"/>
      <c r="P131" s="185"/>
      <c r="Q131" s="186"/>
      <c r="R131" s="74">
        <f>SUM(F131:Q131)</f>
        <v>663</v>
      </c>
      <c r="S131" s="75" t="s">
        <v>137</v>
      </c>
      <c r="T131" s="29">
        <v>0.1</v>
      </c>
      <c r="U131" s="30">
        <v>19</v>
      </c>
    </row>
    <row r="132" spans="2:21" s="37" customFormat="1" ht="15.75">
      <c r="B132" s="42"/>
      <c r="C132" s="44"/>
      <c r="D132" s="43"/>
      <c r="E132" s="43" t="s">
        <v>52</v>
      </c>
      <c r="F132" s="188">
        <v>191</v>
      </c>
      <c r="G132" s="188"/>
      <c r="H132" s="188"/>
      <c r="I132" s="184">
        <v>204</v>
      </c>
      <c r="J132" s="185"/>
      <c r="K132" s="185"/>
      <c r="L132" s="185"/>
      <c r="M132" s="186"/>
      <c r="N132" s="184">
        <v>222</v>
      </c>
      <c r="O132" s="185"/>
      <c r="P132" s="185"/>
      <c r="Q132" s="186"/>
      <c r="R132" s="74">
        <f>SUM(F132:Q132)</f>
        <v>617</v>
      </c>
      <c r="S132" s="75" t="s">
        <v>77</v>
      </c>
      <c r="T132" s="29">
        <v>0.15</v>
      </c>
      <c r="U132" s="36">
        <v>15</v>
      </c>
    </row>
    <row r="133" spans="2:21" s="37" customFormat="1" ht="15.75">
      <c r="B133" s="42"/>
      <c r="C133" s="44"/>
      <c r="D133" s="43"/>
      <c r="E133" s="43"/>
      <c r="F133" s="31"/>
      <c r="G133" s="31"/>
      <c r="H133" s="31"/>
      <c r="I133" s="31"/>
      <c r="J133" s="31"/>
      <c r="K133" s="31"/>
      <c r="L133" s="31"/>
      <c r="M133" s="31"/>
      <c r="N133" s="31"/>
      <c r="O133" s="31"/>
      <c r="P133" s="31"/>
      <c r="Q133" s="31"/>
      <c r="R133" s="53"/>
      <c r="S133" s="86"/>
      <c r="T133" s="29"/>
      <c r="U133" s="30">
        <f>SUM(U130:U132)</f>
        <v>35</v>
      </c>
    </row>
    <row r="134" spans="2:21" s="37" customFormat="1" ht="15.75">
      <c r="B134" s="42"/>
      <c r="C134" s="97" t="s">
        <v>32</v>
      </c>
      <c r="D134" s="52">
        <f>SUM(R134:R136)</f>
        <v>771</v>
      </c>
      <c r="E134" s="43" t="s">
        <v>44</v>
      </c>
      <c r="F134" s="188">
        <v>28</v>
      </c>
      <c r="G134" s="188"/>
      <c r="H134" s="188"/>
      <c r="I134" s="184">
        <v>30</v>
      </c>
      <c r="J134" s="185"/>
      <c r="K134" s="185"/>
      <c r="L134" s="185"/>
      <c r="M134" s="186"/>
      <c r="N134" s="184">
        <v>33</v>
      </c>
      <c r="O134" s="185"/>
      <c r="P134" s="185"/>
      <c r="Q134" s="186"/>
      <c r="R134" s="74">
        <f>SUM(F134:Q134)</f>
        <v>91</v>
      </c>
      <c r="S134" s="100" t="s">
        <v>32</v>
      </c>
      <c r="T134" s="29"/>
      <c r="U134" s="30"/>
    </row>
    <row r="135" spans="2:21" s="37" customFormat="1" ht="15.75">
      <c r="B135" s="42"/>
      <c r="C135" s="44"/>
      <c r="D135" s="43"/>
      <c r="E135" s="43" t="s">
        <v>51</v>
      </c>
      <c r="F135" s="188">
        <v>185</v>
      </c>
      <c r="G135" s="188"/>
      <c r="H135" s="188"/>
      <c r="I135" s="184">
        <v>197</v>
      </c>
      <c r="J135" s="185"/>
      <c r="K135" s="185"/>
      <c r="L135" s="185"/>
      <c r="M135" s="186"/>
      <c r="N135" s="184">
        <v>214</v>
      </c>
      <c r="O135" s="185"/>
      <c r="P135" s="185"/>
      <c r="Q135" s="186"/>
      <c r="R135" s="74">
        <f>SUM(F135:Q135)</f>
        <v>596</v>
      </c>
      <c r="S135" s="75" t="s">
        <v>144</v>
      </c>
      <c r="T135" s="29">
        <v>0.1</v>
      </c>
      <c r="U135" s="30">
        <v>8</v>
      </c>
    </row>
    <row r="136" spans="2:21" s="37" customFormat="1" ht="15.75">
      <c r="B136" s="77"/>
      <c r="C136" s="44"/>
      <c r="D136" s="99"/>
      <c r="E136" s="43" t="s">
        <v>52</v>
      </c>
      <c r="F136" s="188">
        <v>26</v>
      </c>
      <c r="G136" s="188"/>
      <c r="H136" s="188"/>
      <c r="I136" s="184">
        <v>27</v>
      </c>
      <c r="J136" s="185"/>
      <c r="K136" s="185"/>
      <c r="L136" s="185"/>
      <c r="M136" s="186"/>
      <c r="N136" s="184">
        <v>31</v>
      </c>
      <c r="O136" s="185"/>
      <c r="P136" s="185"/>
      <c r="Q136" s="186"/>
      <c r="R136" s="74">
        <f>SUM(F136:Q136)</f>
        <v>84</v>
      </c>
      <c r="S136" s="75" t="s">
        <v>77</v>
      </c>
      <c r="T136" s="29">
        <v>0.15</v>
      </c>
      <c r="U136" s="36">
        <v>7</v>
      </c>
    </row>
    <row r="137" spans="2:21" s="37" customFormat="1" ht="15.75">
      <c r="B137" s="77"/>
      <c r="C137" s="44"/>
      <c r="D137" s="99"/>
      <c r="E137" s="43"/>
      <c r="F137" s="31"/>
      <c r="G137" s="31"/>
      <c r="H137" s="31"/>
      <c r="I137" s="31"/>
      <c r="J137" s="31"/>
      <c r="K137" s="31"/>
      <c r="L137" s="31"/>
      <c r="M137" s="31"/>
      <c r="N137" s="31"/>
      <c r="O137" s="31"/>
      <c r="P137" s="31"/>
      <c r="Q137" s="31"/>
      <c r="R137" s="53"/>
      <c r="S137" s="23"/>
      <c r="T137" s="25"/>
      <c r="U137" s="30">
        <f>SUM(U135:U136)</f>
        <v>15</v>
      </c>
    </row>
    <row r="138" spans="2:21" s="37" customFormat="1" ht="15.75">
      <c r="B138" s="77"/>
      <c r="C138" s="44"/>
      <c r="D138" s="99"/>
      <c r="E138" s="43"/>
      <c r="F138" s="31"/>
      <c r="G138" s="31"/>
      <c r="H138" s="31"/>
      <c r="I138" s="31"/>
      <c r="J138" s="31"/>
      <c r="K138" s="31"/>
      <c r="L138" s="31"/>
      <c r="M138" s="31"/>
      <c r="N138" s="31"/>
      <c r="O138" s="31"/>
      <c r="P138" s="31"/>
      <c r="Q138" s="31"/>
      <c r="R138" s="53"/>
      <c r="S138" s="23"/>
      <c r="T138" s="25"/>
      <c r="U138" s="30"/>
    </row>
    <row r="139" spans="2:21" s="37" customFormat="1" ht="15.75">
      <c r="B139" s="76"/>
      <c r="C139" s="51"/>
      <c r="D139" s="135"/>
      <c r="E139" s="55"/>
      <c r="F139" s="35"/>
      <c r="G139" s="35"/>
      <c r="H139" s="35"/>
      <c r="I139" s="35"/>
      <c r="J139" s="35"/>
      <c r="K139" s="35"/>
      <c r="L139" s="35"/>
      <c r="M139" s="35"/>
      <c r="N139" s="35"/>
      <c r="O139" s="35"/>
      <c r="P139" s="35"/>
      <c r="Q139" s="35"/>
      <c r="R139" s="56"/>
      <c r="S139" s="32" t="s">
        <v>145</v>
      </c>
      <c r="T139" s="57">
        <v>0.05</v>
      </c>
      <c r="U139" s="36"/>
    </row>
    <row r="140" spans="2:21" ht="18.75">
      <c r="B140" s="4" t="s">
        <v>146</v>
      </c>
      <c r="C140" s="5" t="s">
        <v>147</v>
      </c>
      <c r="D140" s="6"/>
      <c r="E140" s="6" t="s">
        <v>3</v>
      </c>
      <c r="F140" s="136">
        <f>K140+O140+U140</f>
        <v>139499.996</v>
      </c>
      <c r="G140" s="7"/>
      <c r="H140" s="8"/>
      <c r="I140" s="8"/>
      <c r="J140" s="6" t="s">
        <v>4</v>
      </c>
      <c r="K140" s="137">
        <f>SUM(R142:R160)</f>
        <v>138284.996</v>
      </c>
      <c r="L140" s="8"/>
      <c r="M140" s="10"/>
      <c r="N140" s="6" t="s">
        <v>5</v>
      </c>
      <c r="O140" s="138">
        <v>610</v>
      </c>
      <c r="P140" s="11"/>
      <c r="Q140" s="11"/>
      <c r="R140" s="7"/>
      <c r="S140" s="12" t="s">
        <v>6</v>
      </c>
      <c r="T140" s="13"/>
      <c r="U140" s="14">
        <f>U146+U150</f>
        <v>605</v>
      </c>
    </row>
    <row r="141" spans="2:21" s="37" customFormat="1" ht="15.75">
      <c r="B141" s="15" t="s">
        <v>148</v>
      </c>
      <c r="C141" s="18"/>
      <c r="D141" s="17"/>
      <c r="E141" s="18"/>
      <c r="F141" s="19" t="s">
        <v>13</v>
      </c>
      <c r="G141" s="19" t="s">
        <v>14</v>
      </c>
      <c r="H141" s="19" t="s">
        <v>15</v>
      </c>
      <c r="I141" s="19" t="s">
        <v>16</v>
      </c>
      <c r="J141" s="19" t="s">
        <v>17</v>
      </c>
      <c r="K141" s="19" t="s">
        <v>18</v>
      </c>
      <c r="L141" s="19" t="s">
        <v>19</v>
      </c>
      <c r="M141" s="19" t="s">
        <v>8</v>
      </c>
      <c r="N141" s="19" t="s">
        <v>9</v>
      </c>
      <c r="O141" s="19" t="s">
        <v>10</v>
      </c>
      <c r="P141" s="19" t="s">
        <v>11</v>
      </c>
      <c r="Q141" s="19" t="s">
        <v>12</v>
      </c>
      <c r="R141" s="70" t="s">
        <v>20</v>
      </c>
      <c r="S141" s="71" t="s">
        <v>31</v>
      </c>
      <c r="T141" s="20" t="s">
        <v>21</v>
      </c>
      <c r="U141" s="21" t="s">
        <v>22</v>
      </c>
    </row>
    <row r="142" spans="2:21" s="37" customFormat="1" ht="15.75">
      <c r="B142" s="42"/>
      <c r="C142" s="97" t="s">
        <v>31</v>
      </c>
      <c r="D142" s="120">
        <f>R142</f>
        <v>89778.5</v>
      </c>
      <c r="E142" s="43"/>
      <c r="F142" s="192">
        <v>60000</v>
      </c>
      <c r="G142" s="193"/>
      <c r="H142" s="193"/>
      <c r="I142" s="193"/>
      <c r="J142" s="193"/>
      <c r="K142" s="194"/>
      <c r="L142" s="192">
        <v>29778.5</v>
      </c>
      <c r="M142" s="193"/>
      <c r="N142" s="193"/>
      <c r="O142" s="193"/>
      <c r="P142" s="193"/>
      <c r="Q142" s="194"/>
      <c r="R142" s="139">
        <f>SUM(F142:Q142)</f>
        <v>89778.5</v>
      </c>
      <c r="S142" s="75" t="s">
        <v>77</v>
      </c>
      <c r="T142" s="29">
        <v>0.1</v>
      </c>
      <c r="U142" s="30">
        <v>100</v>
      </c>
    </row>
    <row r="143" spans="2:21" s="37" customFormat="1" ht="15.75">
      <c r="B143" s="42"/>
      <c r="C143" s="98"/>
      <c r="D143" s="99"/>
      <c r="E143" s="43"/>
      <c r="F143" s="31"/>
      <c r="G143" s="140"/>
      <c r="H143" s="31"/>
      <c r="I143" s="31"/>
      <c r="J143" s="31"/>
      <c r="K143" s="31"/>
      <c r="L143" s="31"/>
      <c r="M143" s="31"/>
      <c r="N143" s="31"/>
      <c r="O143" s="31"/>
      <c r="P143" s="31"/>
      <c r="Q143" s="31"/>
      <c r="R143" s="101"/>
      <c r="S143" s="75" t="s">
        <v>137</v>
      </c>
      <c r="T143" s="29">
        <v>0.1</v>
      </c>
      <c r="U143" s="30">
        <v>200</v>
      </c>
    </row>
    <row r="144" spans="2:21" s="37" customFormat="1" ht="15.75">
      <c r="B144" s="42"/>
      <c r="C144" s="97" t="s">
        <v>32</v>
      </c>
      <c r="D144" s="120">
        <f>SUM(D146:D160)</f>
        <v>48506.496</v>
      </c>
      <c r="E144" s="43" t="s">
        <v>149</v>
      </c>
      <c r="F144" s="141">
        <v>6.72</v>
      </c>
      <c r="G144" s="141">
        <v>6.72</v>
      </c>
      <c r="H144" s="141">
        <v>6.72</v>
      </c>
      <c r="I144" s="141">
        <v>6.72</v>
      </c>
      <c r="J144" s="141">
        <v>6.72</v>
      </c>
      <c r="K144" s="141">
        <v>6.72</v>
      </c>
      <c r="L144" s="141">
        <v>6.72</v>
      </c>
      <c r="M144" s="141">
        <v>6.72</v>
      </c>
      <c r="N144" s="141">
        <v>6.72</v>
      </c>
      <c r="O144" s="141">
        <v>6.72</v>
      </c>
      <c r="P144" s="141">
        <v>6.72</v>
      </c>
      <c r="Q144" s="141">
        <v>6.72</v>
      </c>
      <c r="R144" s="142">
        <f aca="true" t="shared" si="3" ref="R144:R160">SUM(F144:Q144)</f>
        <v>80.64</v>
      </c>
      <c r="S144" s="75" t="s">
        <v>78</v>
      </c>
      <c r="T144" s="29">
        <v>0.1</v>
      </c>
      <c r="U144" s="30">
        <v>100</v>
      </c>
    </row>
    <row r="145" spans="2:21" s="37" customFormat="1" ht="15.75">
      <c r="B145" s="42"/>
      <c r="C145" s="143"/>
      <c r="D145" s="144"/>
      <c r="E145" s="43" t="s">
        <v>150</v>
      </c>
      <c r="F145" s="141">
        <v>144.32</v>
      </c>
      <c r="G145" s="141">
        <v>144.32</v>
      </c>
      <c r="H145" s="141">
        <v>144.32</v>
      </c>
      <c r="I145" s="141">
        <v>144.32</v>
      </c>
      <c r="J145" s="141">
        <v>144.32</v>
      </c>
      <c r="K145" s="141">
        <v>144.32</v>
      </c>
      <c r="L145" s="141">
        <v>144.32</v>
      </c>
      <c r="M145" s="141">
        <v>144.32</v>
      </c>
      <c r="N145" s="141">
        <v>144.32</v>
      </c>
      <c r="O145" s="141">
        <v>144.32</v>
      </c>
      <c r="P145" s="141">
        <v>144.32</v>
      </c>
      <c r="Q145" s="141">
        <v>144.32</v>
      </c>
      <c r="R145" s="142">
        <f t="shared" si="3"/>
        <v>1731.8399999999995</v>
      </c>
      <c r="S145" s="75" t="s">
        <v>151</v>
      </c>
      <c r="T145" s="29">
        <v>0.02</v>
      </c>
      <c r="U145" s="36">
        <v>100</v>
      </c>
    </row>
    <row r="146" spans="2:21" s="37" customFormat="1" ht="15.75">
      <c r="B146" s="42"/>
      <c r="C146" s="131" t="s">
        <v>152</v>
      </c>
      <c r="D146" s="120">
        <f>SUM(R144:R146)</f>
        <v>2081.2799999999997</v>
      </c>
      <c r="E146" s="43" t="s">
        <v>153</v>
      </c>
      <c r="F146" s="141">
        <v>22.4</v>
      </c>
      <c r="G146" s="141">
        <v>22.4</v>
      </c>
      <c r="H146" s="141">
        <v>22.4</v>
      </c>
      <c r="I146" s="141">
        <v>22.4</v>
      </c>
      <c r="J146" s="141">
        <v>22.4</v>
      </c>
      <c r="K146" s="141">
        <v>22.4</v>
      </c>
      <c r="L146" s="141">
        <v>22.4</v>
      </c>
      <c r="M146" s="141">
        <v>22.4</v>
      </c>
      <c r="N146" s="141">
        <v>22.4</v>
      </c>
      <c r="O146" s="141">
        <v>22.4</v>
      </c>
      <c r="P146" s="141">
        <v>22.4</v>
      </c>
      <c r="Q146" s="141">
        <v>22.4</v>
      </c>
      <c r="R146" s="142">
        <f t="shared" si="3"/>
        <v>268.8</v>
      </c>
      <c r="S146" s="75"/>
      <c r="T146" s="29"/>
      <c r="U146" s="30">
        <f>SUM(U142:U145)</f>
        <v>500</v>
      </c>
    </row>
    <row r="147" spans="2:21" s="37" customFormat="1" ht="15.75">
      <c r="B147" s="42"/>
      <c r="C147" s="25"/>
      <c r="D147" s="24"/>
      <c r="E147" s="43" t="s">
        <v>154</v>
      </c>
      <c r="F147" s="141">
        <v>248.196</v>
      </c>
      <c r="G147" s="141">
        <v>248.196</v>
      </c>
      <c r="H147" s="141">
        <v>248.196</v>
      </c>
      <c r="I147" s="141">
        <v>248.196</v>
      </c>
      <c r="J147" s="141">
        <v>248.196</v>
      </c>
      <c r="K147" s="141">
        <v>248.196</v>
      </c>
      <c r="L147" s="141">
        <v>248.196</v>
      </c>
      <c r="M147" s="141">
        <v>248.196</v>
      </c>
      <c r="N147" s="141">
        <v>248.196</v>
      </c>
      <c r="O147" s="141">
        <v>248.196</v>
      </c>
      <c r="P147" s="141">
        <v>248.196</v>
      </c>
      <c r="Q147" s="141">
        <v>248.196</v>
      </c>
      <c r="R147" s="142">
        <f t="shared" si="3"/>
        <v>2978.3519999999994</v>
      </c>
      <c r="S147" s="100" t="s">
        <v>32</v>
      </c>
      <c r="T147" s="25"/>
      <c r="U147" s="45"/>
    </row>
    <row r="148" spans="2:21" s="37" customFormat="1" ht="15.75">
      <c r="B148" s="42"/>
      <c r="C148" s="25"/>
      <c r="D148" s="24"/>
      <c r="E148" s="43" t="s">
        <v>155</v>
      </c>
      <c r="F148" s="141">
        <v>823.18</v>
      </c>
      <c r="G148" s="141">
        <v>823.18</v>
      </c>
      <c r="H148" s="141">
        <v>823.18</v>
      </c>
      <c r="I148" s="141">
        <v>823.18</v>
      </c>
      <c r="J148" s="141">
        <v>823.18</v>
      </c>
      <c r="K148" s="141">
        <v>823.18</v>
      </c>
      <c r="L148" s="141">
        <v>823.18</v>
      </c>
      <c r="M148" s="141">
        <v>823.18</v>
      </c>
      <c r="N148" s="141">
        <v>823.18</v>
      </c>
      <c r="O148" s="141">
        <v>823.18</v>
      </c>
      <c r="P148" s="141">
        <v>823.18</v>
      </c>
      <c r="Q148" s="141">
        <v>823.18</v>
      </c>
      <c r="R148" s="142">
        <f t="shared" si="3"/>
        <v>9878.160000000002</v>
      </c>
      <c r="S148" s="23" t="s">
        <v>156</v>
      </c>
      <c r="T148" s="145">
        <v>0.01</v>
      </c>
      <c r="U148" s="111">
        <v>5</v>
      </c>
    </row>
    <row r="149" spans="2:21" s="37" customFormat="1" ht="15.75">
      <c r="B149" s="42"/>
      <c r="C149" s="131" t="s">
        <v>157</v>
      </c>
      <c r="D149" s="120">
        <f>SUM(R147:R149)</f>
        <v>20947.956000000002</v>
      </c>
      <c r="E149" s="43" t="s">
        <v>158</v>
      </c>
      <c r="F149" s="141">
        <v>674.287</v>
      </c>
      <c r="G149" s="141">
        <v>674.287</v>
      </c>
      <c r="H149" s="141">
        <v>674.287</v>
      </c>
      <c r="I149" s="141">
        <v>674.287</v>
      </c>
      <c r="J149" s="141">
        <v>674.287</v>
      </c>
      <c r="K149" s="141">
        <v>674.287</v>
      </c>
      <c r="L149" s="141">
        <v>674.287</v>
      </c>
      <c r="M149" s="141">
        <v>674.287</v>
      </c>
      <c r="N149" s="141">
        <v>674.287</v>
      </c>
      <c r="O149" s="141">
        <v>674.287</v>
      </c>
      <c r="P149" s="141">
        <v>674.287</v>
      </c>
      <c r="Q149" s="141">
        <v>674.287</v>
      </c>
      <c r="R149" s="142">
        <f t="shared" si="3"/>
        <v>8091.444000000002</v>
      </c>
      <c r="S149" s="75" t="s">
        <v>151</v>
      </c>
      <c r="T149" s="145">
        <v>0.02</v>
      </c>
      <c r="U149" s="112">
        <v>100</v>
      </c>
    </row>
    <row r="150" spans="2:21" s="37" customFormat="1" ht="15.75">
      <c r="B150" s="77"/>
      <c r="C150" s="25"/>
      <c r="D150" s="24"/>
      <c r="E150" s="43" t="s">
        <v>159</v>
      </c>
      <c r="F150" s="141">
        <v>4.609</v>
      </c>
      <c r="G150" s="141">
        <v>4.609</v>
      </c>
      <c r="H150" s="141">
        <v>4.609</v>
      </c>
      <c r="I150" s="141">
        <v>4.609</v>
      </c>
      <c r="J150" s="141">
        <v>4.609</v>
      </c>
      <c r="K150" s="141">
        <v>4.609</v>
      </c>
      <c r="L150" s="141">
        <v>4.609</v>
      </c>
      <c r="M150" s="141">
        <v>4.609</v>
      </c>
      <c r="N150" s="141">
        <v>4.609</v>
      </c>
      <c r="O150" s="141">
        <v>4.609</v>
      </c>
      <c r="P150" s="141">
        <v>4.609</v>
      </c>
      <c r="Q150" s="141">
        <v>4.609</v>
      </c>
      <c r="R150" s="142">
        <f t="shared" si="3"/>
        <v>55.308000000000014</v>
      </c>
      <c r="S150" s="23"/>
      <c r="T150" s="25"/>
      <c r="U150" s="111">
        <f>SUM(U148:U149)</f>
        <v>105</v>
      </c>
    </row>
    <row r="151" spans="2:21" s="37" customFormat="1" ht="15.75">
      <c r="B151" s="77"/>
      <c r="C151" s="131" t="s">
        <v>160</v>
      </c>
      <c r="D151" s="120">
        <f>SUM(R150:R151)</f>
        <v>1057.2840000000003</v>
      </c>
      <c r="E151" s="43" t="s">
        <v>161</v>
      </c>
      <c r="F151" s="141">
        <v>83.498</v>
      </c>
      <c r="G151" s="141">
        <v>83.498</v>
      </c>
      <c r="H151" s="141">
        <v>83.498</v>
      </c>
      <c r="I151" s="141">
        <v>83.498</v>
      </c>
      <c r="J151" s="141">
        <v>83.498</v>
      </c>
      <c r="K151" s="141">
        <v>83.498</v>
      </c>
      <c r="L151" s="141">
        <v>83.498</v>
      </c>
      <c r="M151" s="141">
        <v>83.498</v>
      </c>
      <c r="N151" s="141">
        <v>83.498</v>
      </c>
      <c r="O151" s="141">
        <v>83.498</v>
      </c>
      <c r="P151" s="141">
        <v>83.498</v>
      </c>
      <c r="Q151" s="141">
        <v>83.498</v>
      </c>
      <c r="R151" s="142">
        <f t="shared" si="3"/>
        <v>1001.9760000000002</v>
      </c>
      <c r="S151" s="23"/>
      <c r="T151" s="25"/>
      <c r="U151" s="45"/>
    </row>
    <row r="152" spans="2:21" s="37" customFormat="1" ht="15.75">
      <c r="B152" s="77"/>
      <c r="C152" s="25"/>
      <c r="D152" s="24"/>
      <c r="E152" s="43" t="s">
        <v>162</v>
      </c>
      <c r="F152" s="146">
        <v>68.678</v>
      </c>
      <c r="G152" s="146">
        <v>68.678</v>
      </c>
      <c r="H152" s="146">
        <v>68.678</v>
      </c>
      <c r="I152" s="146">
        <v>68.678</v>
      </c>
      <c r="J152" s="146">
        <v>68.678</v>
      </c>
      <c r="K152" s="146">
        <v>68.678</v>
      </c>
      <c r="L152" s="146">
        <v>68.678</v>
      </c>
      <c r="M152" s="146">
        <v>68.678</v>
      </c>
      <c r="N152" s="146">
        <v>68.678</v>
      </c>
      <c r="O152" s="146">
        <v>68.678</v>
      </c>
      <c r="P152" s="146">
        <v>68.678</v>
      </c>
      <c r="Q152" s="146">
        <v>68.678</v>
      </c>
      <c r="R152" s="142">
        <f t="shared" si="3"/>
        <v>824.136</v>
      </c>
      <c r="S152" s="23"/>
      <c r="T152" s="147"/>
      <c r="U152" s="45"/>
    </row>
    <row r="153" spans="2:21" s="37" customFormat="1" ht="15.75">
      <c r="B153" s="77"/>
      <c r="C153" s="25"/>
      <c r="D153" s="24"/>
      <c r="E153" s="43" t="s">
        <v>163</v>
      </c>
      <c r="F153" s="146">
        <v>352.448</v>
      </c>
      <c r="G153" s="146">
        <v>352.448</v>
      </c>
      <c r="H153" s="146">
        <v>352.448</v>
      </c>
      <c r="I153" s="146">
        <v>352.448</v>
      </c>
      <c r="J153" s="146">
        <v>352.448</v>
      </c>
      <c r="K153" s="146">
        <v>352.448</v>
      </c>
      <c r="L153" s="146">
        <v>352.448</v>
      </c>
      <c r="M153" s="146">
        <v>352.448</v>
      </c>
      <c r="N153" s="146">
        <v>352.448</v>
      </c>
      <c r="O153" s="146">
        <v>352.448</v>
      </c>
      <c r="P153" s="146">
        <v>352.448</v>
      </c>
      <c r="Q153" s="146">
        <v>352.448</v>
      </c>
      <c r="R153" s="142">
        <f t="shared" si="3"/>
        <v>4229.375999999999</v>
      </c>
      <c r="S153" s="23"/>
      <c r="T153" s="25"/>
      <c r="U153" s="45"/>
    </row>
    <row r="154" spans="2:21" s="37" customFormat="1" ht="15.75">
      <c r="B154" s="77"/>
      <c r="C154" s="25"/>
      <c r="D154" s="24"/>
      <c r="E154" s="43" t="s">
        <v>164</v>
      </c>
      <c r="F154" s="141">
        <v>16.543</v>
      </c>
      <c r="G154" s="141">
        <v>16.543</v>
      </c>
      <c r="H154" s="141">
        <v>16.543</v>
      </c>
      <c r="I154" s="141">
        <v>16.543</v>
      </c>
      <c r="J154" s="141">
        <v>16.543</v>
      </c>
      <c r="K154" s="141">
        <v>16.543</v>
      </c>
      <c r="L154" s="141">
        <v>16.543</v>
      </c>
      <c r="M154" s="141">
        <v>16.543</v>
      </c>
      <c r="N154" s="141">
        <v>16.543</v>
      </c>
      <c r="O154" s="141">
        <v>16.543</v>
      </c>
      <c r="P154" s="141">
        <v>16.543</v>
      </c>
      <c r="Q154" s="141">
        <v>16.543</v>
      </c>
      <c r="R154" s="142">
        <f t="shared" si="3"/>
        <v>198.51600000000005</v>
      </c>
      <c r="S154" s="23"/>
      <c r="T154" s="25"/>
      <c r="U154" s="45"/>
    </row>
    <row r="155" spans="2:21" s="37" customFormat="1" ht="15.75">
      <c r="B155" s="77"/>
      <c r="C155" s="131" t="s">
        <v>165</v>
      </c>
      <c r="D155" s="120">
        <f>SUM(R152:R155)</f>
        <v>9338.159999999998</v>
      </c>
      <c r="E155" s="43" t="s">
        <v>166</v>
      </c>
      <c r="F155" s="141">
        <v>340.511</v>
      </c>
      <c r="G155" s="141">
        <v>340.511</v>
      </c>
      <c r="H155" s="141">
        <v>340.511</v>
      </c>
      <c r="I155" s="141">
        <v>340.511</v>
      </c>
      <c r="J155" s="141">
        <v>340.511</v>
      </c>
      <c r="K155" s="141">
        <v>340.511</v>
      </c>
      <c r="L155" s="141">
        <v>340.511</v>
      </c>
      <c r="M155" s="141">
        <v>340.511</v>
      </c>
      <c r="N155" s="141">
        <v>340.511</v>
      </c>
      <c r="O155" s="141">
        <v>340.511</v>
      </c>
      <c r="P155" s="141">
        <v>340.511</v>
      </c>
      <c r="Q155" s="141">
        <v>340.511</v>
      </c>
      <c r="R155" s="142">
        <f t="shared" si="3"/>
        <v>4086.132</v>
      </c>
      <c r="S155" s="23"/>
      <c r="T155" s="25"/>
      <c r="U155" s="45"/>
    </row>
    <row r="156" spans="2:21" s="37" customFormat="1" ht="15.75">
      <c r="B156" s="77"/>
      <c r="C156" s="25"/>
      <c r="D156" s="24"/>
      <c r="E156" s="43" t="s">
        <v>167</v>
      </c>
      <c r="F156" s="141">
        <v>727.83</v>
      </c>
      <c r="G156" s="141">
        <v>727.83</v>
      </c>
      <c r="H156" s="141">
        <v>727.83</v>
      </c>
      <c r="I156" s="141">
        <v>727.83</v>
      </c>
      <c r="J156" s="141">
        <v>727.83</v>
      </c>
      <c r="K156" s="141">
        <v>727.83</v>
      </c>
      <c r="L156" s="141">
        <v>727.83</v>
      </c>
      <c r="M156" s="141">
        <v>727.83</v>
      </c>
      <c r="N156" s="141">
        <v>727.83</v>
      </c>
      <c r="O156" s="141">
        <v>727.83</v>
      </c>
      <c r="P156" s="141">
        <v>727.83</v>
      </c>
      <c r="Q156" s="141">
        <v>727.83</v>
      </c>
      <c r="R156" s="142">
        <f t="shared" si="3"/>
        <v>8733.960000000001</v>
      </c>
      <c r="S156" s="23"/>
      <c r="T156" s="25"/>
      <c r="U156" s="45"/>
    </row>
    <row r="157" spans="2:21" s="37" customFormat="1" ht="15.75">
      <c r="B157" s="77"/>
      <c r="C157" s="25"/>
      <c r="D157" s="24"/>
      <c r="E157" s="43" t="s">
        <v>168</v>
      </c>
      <c r="F157" s="141">
        <v>395.94</v>
      </c>
      <c r="G157" s="141">
        <v>395.94</v>
      </c>
      <c r="H157" s="141">
        <v>395.94</v>
      </c>
      <c r="I157" s="141">
        <v>395.94</v>
      </c>
      <c r="J157" s="141">
        <v>395.94</v>
      </c>
      <c r="K157" s="141">
        <v>395.94</v>
      </c>
      <c r="L157" s="141">
        <v>395.94</v>
      </c>
      <c r="M157" s="141">
        <v>395.94</v>
      </c>
      <c r="N157" s="141">
        <v>395.94</v>
      </c>
      <c r="O157" s="141">
        <v>395.94</v>
      </c>
      <c r="P157" s="141">
        <v>395.94</v>
      </c>
      <c r="Q157" s="141">
        <v>395.94</v>
      </c>
      <c r="R157" s="142">
        <f t="shared" si="3"/>
        <v>4751.28</v>
      </c>
      <c r="S157" s="23"/>
      <c r="T157" s="25"/>
      <c r="U157" s="45"/>
    </row>
    <row r="158" spans="2:21" s="37" customFormat="1" ht="15.75">
      <c r="B158" s="77"/>
      <c r="C158" s="131" t="s">
        <v>169</v>
      </c>
      <c r="D158" s="120">
        <f>SUM(R156:R158)</f>
        <v>14932.452000000001</v>
      </c>
      <c r="E158" s="43" t="s">
        <v>170</v>
      </c>
      <c r="F158" s="141">
        <v>120.601</v>
      </c>
      <c r="G158" s="141">
        <v>120.601</v>
      </c>
      <c r="H158" s="141">
        <v>120.601</v>
      </c>
      <c r="I158" s="141">
        <v>120.601</v>
      </c>
      <c r="J158" s="141">
        <v>120.601</v>
      </c>
      <c r="K158" s="141">
        <v>120.601</v>
      </c>
      <c r="L158" s="141">
        <v>120.601</v>
      </c>
      <c r="M158" s="141">
        <v>120.601</v>
      </c>
      <c r="N158" s="141">
        <v>120.601</v>
      </c>
      <c r="O158" s="141">
        <v>120.601</v>
      </c>
      <c r="P158" s="141">
        <v>120.601</v>
      </c>
      <c r="Q158" s="141">
        <v>120.601</v>
      </c>
      <c r="R158" s="142">
        <f t="shared" si="3"/>
        <v>1447.2120000000004</v>
      </c>
      <c r="S158" s="23"/>
      <c r="T158" s="25"/>
      <c r="U158" s="45"/>
    </row>
    <row r="159" spans="2:21" s="37" customFormat="1" ht="15.75">
      <c r="B159" s="148"/>
      <c r="C159" s="43" t="s">
        <v>171</v>
      </c>
      <c r="D159" s="120">
        <f>R159</f>
        <v>77.36400000000002</v>
      </c>
      <c r="E159" s="43" t="s">
        <v>172</v>
      </c>
      <c r="F159" s="146">
        <v>6.447</v>
      </c>
      <c r="G159" s="146">
        <v>6.447</v>
      </c>
      <c r="H159" s="146">
        <v>6.447</v>
      </c>
      <c r="I159" s="146">
        <v>6.447</v>
      </c>
      <c r="J159" s="146">
        <v>6.447</v>
      </c>
      <c r="K159" s="146">
        <v>6.447</v>
      </c>
      <c r="L159" s="146">
        <v>6.447</v>
      </c>
      <c r="M159" s="146">
        <v>6.447</v>
      </c>
      <c r="N159" s="146">
        <v>6.447</v>
      </c>
      <c r="O159" s="146">
        <v>6.447</v>
      </c>
      <c r="P159" s="146">
        <v>6.447</v>
      </c>
      <c r="Q159" s="146">
        <v>6.447</v>
      </c>
      <c r="R159" s="142">
        <f t="shared" si="3"/>
        <v>77.36400000000002</v>
      </c>
      <c r="S159" s="23"/>
      <c r="T159" s="25"/>
      <c r="U159" s="45"/>
    </row>
    <row r="160" spans="2:21" s="37" customFormat="1" ht="15.75">
      <c r="B160" s="148"/>
      <c r="C160" s="43" t="s">
        <v>173</v>
      </c>
      <c r="D160" s="120">
        <f>R160</f>
        <v>72</v>
      </c>
      <c r="E160" s="43" t="s">
        <v>174</v>
      </c>
      <c r="F160" s="146">
        <v>6</v>
      </c>
      <c r="G160" s="146">
        <v>6</v>
      </c>
      <c r="H160" s="146">
        <v>6</v>
      </c>
      <c r="I160" s="146">
        <v>6</v>
      </c>
      <c r="J160" s="146">
        <v>6</v>
      </c>
      <c r="K160" s="146">
        <v>6</v>
      </c>
      <c r="L160" s="146">
        <v>6</v>
      </c>
      <c r="M160" s="146">
        <v>6</v>
      </c>
      <c r="N160" s="146">
        <v>6</v>
      </c>
      <c r="O160" s="146">
        <v>6</v>
      </c>
      <c r="P160" s="146">
        <v>6</v>
      </c>
      <c r="Q160" s="146">
        <v>6</v>
      </c>
      <c r="R160" s="142">
        <f t="shared" si="3"/>
        <v>72</v>
      </c>
      <c r="S160" s="23"/>
      <c r="T160" s="25"/>
      <c r="U160" s="45"/>
    </row>
    <row r="161" spans="2:21" ht="18.75">
      <c r="B161" s="15" t="s">
        <v>175</v>
      </c>
      <c r="C161" s="5" t="s">
        <v>176</v>
      </c>
      <c r="D161" s="6"/>
      <c r="E161" s="6" t="s">
        <v>3</v>
      </c>
      <c r="F161" s="7">
        <f>K161+O161+U161</f>
        <v>400</v>
      </c>
      <c r="G161" s="7"/>
      <c r="H161" s="8"/>
      <c r="I161" s="8"/>
      <c r="J161" s="6" t="s">
        <v>4</v>
      </c>
      <c r="K161" s="9">
        <f>R163</f>
        <v>75</v>
      </c>
      <c r="L161" s="8"/>
      <c r="M161" s="10"/>
      <c r="N161" s="6" t="s">
        <v>5</v>
      </c>
      <c r="O161" s="9">
        <v>200</v>
      </c>
      <c r="P161" s="11"/>
      <c r="Q161" s="11"/>
      <c r="R161" s="7"/>
      <c r="S161" s="12" t="s">
        <v>6</v>
      </c>
      <c r="T161" s="13"/>
      <c r="U161" s="14">
        <f>SUM(U163:U166)</f>
        <v>125</v>
      </c>
    </row>
    <row r="162" spans="2:21" s="37" customFormat="1" ht="15.75">
      <c r="B162" s="22" t="s">
        <v>177</v>
      </c>
      <c r="C162" s="25"/>
      <c r="D162" s="24"/>
      <c r="E162" s="25"/>
      <c r="F162" s="19" t="s">
        <v>13</v>
      </c>
      <c r="G162" s="19" t="s">
        <v>14</v>
      </c>
      <c r="H162" s="19" t="s">
        <v>15</v>
      </c>
      <c r="I162" s="19" t="s">
        <v>16</v>
      </c>
      <c r="J162" s="19" t="s">
        <v>17</v>
      </c>
      <c r="K162" s="19" t="s">
        <v>18</v>
      </c>
      <c r="L162" s="19" t="s">
        <v>19</v>
      </c>
      <c r="M162" s="19" t="s">
        <v>8</v>
      </c>
      <c r="N162" s="19" t="s">
        <v>9</v>
      </c>
      <c r="O162" s="19" t="s">
        <v>10</v>
      </c>
      <c r="P162" s="19" t="s">
        <v>11</v>
      </c>
      <c r="Q162" s="19" t="s">
        <v>12</v>
      </c>
      <c r="R162" s="70" t="s">
        <v>20</v>
      </c>
      <c r="S162" s="16"/>
      <c r="T162" s="20" t="s">
        <v>21</v>
      </c>
      <c r="U162" s="21" t="s">
        <v>22</v>
      </c>
    </row>
    <row r="163" spans="2:21" s="37" customFormat="1" ht="15.75">
      <c r="B163" s="77"/>
      <c r="C163" s="25"/>
      <c r="D163" s="24"/>
      <c r="E163" s="25"/>
      <c r="F163" s="184">
        <v>75</v>
      </c>
      <c r="G163" s="185"/>
      <c r="H163" s="185"/>
      <c r="I163" s="185"/>
      <c r="J163" s="185"/>
      <c r="K163" s="185"/>
      <c r="L163" s="185"/>
      <c r="M163" s="185"/>
      <c r="N163" s="185"/>
      <c r="O163" s="185"/>
      <c r="P163" s="185"/>
      <c r="Q163" s="186"/>
      <c r="R163" s="74">
        <f>SUM(F163:Q163)</f>
        <v>75</v>
      </c>
      <c r="S163" s="23" t="s">
        <v>77</v>
      </c>
      <c r="T163" s="29">
        <v>0.1</v>
      </c>
      <c r="U163" s="111">
        <v>35</v>
      </c>
    </row>
    <row r="164" spans="2:21" s="37" customFormat="1" ht="15.75">
      <c r="B164" s="77"/>
      <c r="C164" s="25"/>
      <c r="D164" s="24"/>
      <c r="E164" s="25"/>
      <c r="F164" s="69" t="s">
        <v>178</v>
      </c>
      <c r="G164" s="25"/>
      <c r="H164" s="25"/>
      <c r="I164" s="25"/>
      <c r="J164" s="25"/>
      <c r="K164" s="25"/>
      <c r="L164" s="25"/>
      <c r="M164" s="25"/>
      <c r="N164" s="25"/>
      <c r="O164" s="25"/>
      <c r="P164" s="25"/>
      <c r="Q164" s="25"/>
      <c r="R164" s="25"/>
      <c r="S164" s="23" t="s">
        <v>137</v>
      </c>
      <c r="T164" s="29">
        <v>0.1</v>
      </c>
      <c r="U164" s="111">
        <v>50</v>
      </c>
    </row>
    <row r="165" spans="2:21" s="37" customFormat="1" ht="15.75">
      <c r="B165" s="77"/>
      <c r="C165" s="25"/>
      <c r="D165" s="24"/>
      <c r="E165" s="25"/>
      <c r="F165" s="25"/>
      <c r="G165" s="25"/>
      <c r="H165" s="25"/>
      <c r="I165" s="25"/>
      <c r="J165" s="25"/>
      <c r="K165" s="25"/>
      <c r="L165" s="25"/>
      <c r="M165" s="25"/>
      <c r="N165" s="25"/>
      <c r="O165" s="25"/>
      <c r="P165" s="25"/>
      <c r="Q165" s="25"/>
      <c r="R165" s="25"/>
      <c r="S165" s="23" t="s">
        <v>78</v>
      </c>
      <c r="T165" s="29">
        <v>0.1</v>
      </c>
      <c r="U165" s="111">
        <v>35</v>
      </c>
    </row>
    <row r="166" spans="2:21" s="37" customFormat="1" ht="15.75">
      <c r="B166" s="76"/>
      <c r="C166" s="34"/>
      <c r="D166" s="33"/>
      <c r="E166" s="34"/>
      <c r="F166" s="34"/>
      <c r="G166" s="34"/>
      <c r="H166" s="34"/>
      <c r="I166" s="34"/>
      <c r="J166" s="34"/>
      <c r="K166" s="34"/>
      <c r="L166" s="34"/>
      <c r="M166" s="34"/>
      <c r="N166" s="34"/>
      <c r="O166" s="34"/>
      <c r="P166" s="34"/>
      <c r="Q166" s="34"/>
      <c r="R166" s="34"/>
      <c r="S166" s="32" t="s">
        <v>179</v>
      </c>
      <c r="T166" s="57">
        <v>0.02</v>
      </c>
      <c r="U166" s="112">
        <v>5</v>
      </c>
    </row>
    <row r="167" spans="2:21" ht="18.75">
      <c r="B167" s="4" t="s">
        <v>180</v>
      </c>
      <c r="C167" s="5" t="s">
        <v>181</v>
      </c>
      <c r="D167" s="6"/>
      <c r="E167" s="6" t="s">
        <v>3</v>
      </c>
      <c r="F167" s="7">
        <f>K167+O167+U167</f>
        <v>180001.00000000003</v>
      </c>
      <c r="G167" s="7"/>
      <c r="H167" s="8"/>
      <c r="I167" s="8"/>
      <c r="J167" s="6" t="s">
        <v>4</v>
      </c>
      <c r="K167" s="9">
        <f>K169+K177</f>
        <v>173201.24300000002</v>
      </c>
      <c r="L167" s="8"/>
      <c r="M167" s="10"/>
      <c r="N167" s="6" t="s">
        <v>5</v>
      </c>
      <c r="O167" s="9">
        <f>O169+O177</f>
        <v>5400</v>
      </c>
      <c r="P167" s="11"/>
      <c r="Q167" s="11"/>
      <c r="R167" s="7"/>
      <c r="S167" s="12" t="s">
        <v>6</v>
      </c>
      <c r="T167" s="13"/>
      <c r="U167" s="149">
        <f>U169+U177</f>
        <v>1399.757</v>
      </c>
    </row>
    <row r="168" spans="2:21" s="37" customFormat="1" ht="15.75">
      <c r="B168" s="27"/>
      <c r="C168" s="25"/>
      <c r="D168" s="24"/>
      <c r="E168" s="25"/>
      <c r="F168" s="25"/>
      <c r="G168" s="25"/>
      <c r="H168" s="25"/>
      <c r="I168" s="25"/>
      <c r="J168" s="25"/>
      <c r="K168" s="25"/>
      <c r="L168" s="25"/>
      <c r="M168" s="25"/>
      <c r="N168" s="25"/>
      <c r="O168" s="25"/>
      <c r="P168" s="25"/>
      <c r="Q168" s="25"/>
      <c r="R168" s="25"/>
      <c r="S168" s="150"/>
      <c r="T168" s="57"/>
      <c r="U168" s="112"/>
    </row>
    <row r="169" spans="2:21" ht="18.75">
      <c r="B169" s="15" t="s">
        <v>182</v>
      </c>
      <c r="C169" s="5" t="s">
        <v>54</v>
      </c>
      <c r="D169" s="151"/>
      <c r="E169" s="6" t="s">
        <v>3</v>
      </c>
      <c r="F169" s="7">
        <f>K169+O169+U169</f>
        <v>126000</v>
      </c>
      <c r="G169" s="7"/>
      <c r="H169" s="8"/>
      <c r="I169" s="8"/>
      <c r="J169" s="6" t="s">
        <v>4</v>
      </c>
      <c r="K169" s="9">
        <f>R171</f>
        <v>121220</v>
      </c>
      <c r="L169" s="8"/>
      <c r="M169" s="10"/>
      <c r="N169" s="6" t="s">
        <v>5</v>
      </c>
      <c r="O169" s="9">
        <v>3780</v>
      </c>
      <c r="P169" s="11"/>
      <c r="Q169" s="11"/>
      <c r="R169" s="7"/>
      <c r="S169" s="12" t="s">
        <v>6</v>
      </c>
      <c r="T169" s="13"/>
      <c r="U169" s="14">
        <f>U171</f>
        <v>1000</v>
      </c>
    </row>
    <row r="170" spans="2:21" s="37" customFormat="1" ht="15.75">
      <c r="B170" s="42"/>
      <c r="C170" s="18"/>
      <c r="D170" s="17"/>
      <c r="E170" s="18"/>
      <c r="F170" s="19" t="s">
        <v>13</v>
      </c>
      <c r="G170" s="19" t="s">
        <v>14</v>
      </c>
      <c r="H170" s="19" t="s">
        <v>15</v>
      </c>
      <c r="I170" s="19" t="s">
        <v>16</v>
      </c>
      <c r="J170" s="19" t="s">
        <v>17</v>
      </c>
      <c r="K170" s="19" t="s">
        <v>18</v>
      </c>
      <c r="L170" s="19" t="s">
        <v>19</v>
      </c>
      <c r="M170" s="19" t="s">
        <v>8</v>
      </c>
      <c r="N170" s="19" t="s">
        <v>9</v>
      </c>
      <c r="O170" s="19" t="s">
        <v>10</v>
      </c>
      <c r="P170" s="19" t="s">
        <v>11</v>
      </c>
      <c r="Q170" s="19" t="s">
        <v>12</v>
      </c>
      <c r="R170" s="70" t="s">
        <v>20</v>
      </c>
      <c r="S170" s="71" t="s">
        <v>31</v>
      </c>
      <c r="T170" s="20" t="s">
        <v>21</v>
      </c>
      <c r="U170" s="21" t="s">
        <v>22</v>
      </c>
    </row>
    <row r="171" spans="2:21" s="37" customFormat="1" ht="15.75">
      <c r="B171" s="42"/>
      <c r="C171" s="99"/>
      <c r="D171" s="99"/>
      <c r="E171" s="43"/>
      <c r="F171" s="184">
        <v>72720</v>
      </c>
      <c r="G171" s="185"/>
      <c r="H171" s="185"/>
      <c r="I171" s="185"/>
      <c r="J171" s="185"/>
      <c r="K171" s="186"/>
      <c r="L171" s="184">
        <v>48500</v>
      </c>
      <c r="M171" s="185"/>
      <c r="N171" s="185"/>
      <c r="O171" s="185"/>
      <c r="P171" s="185"/>
      <c r="Q171" s="186"/>
      <c r="R171" s="74">
        <f>SUM(F171:Q171)</f>
        <v>121220</v>
      </c>
      <c r="S171" s="75" t="s">
        <v>183</v>
      </c>
      <c r="T171" s="203">
        <v>0.05</v>
      </c>
      <c r="U171" s="205">
        <v>1000</v>
      </c>
    </row>
    <row r="172" spans="2:21" s="37" customFormat="1" ht="15.75">
      <c r="B172" s="42"/>
      <c r="C172" s="99"/>
      <c r="D172" s="99"/>
      <c r="E172" s="43"/>
      <c r="F172" s="31"/>
      <c r="G172" s="31"/>
      <c r="H172" s="31"/>
      <c r="I172" s="31"/>
      <c r="J172" s="31"/>
      <c r="K172" s="31"/>
      <c r="L172" s="31"/>
      <c r="M172" s="31"/>
      <c r="N172" s="31"/>
      <c r="O172" s="31"/>
      <c r="P172" s="31"/>
      <c r="Q172" s="31"/>
      <c r="R172" s="53"/>
      <c r="S172" s="75" t="s">
        <v>184</v>
      </c>
      <c r="T172" s="204"/>
      <c r="U172" s="173"/>
    </row>
    <row r="173" spans="2:21" s="37" customFormat="1" ht="15.75">
      <c r="B173" s="42"/>
      <c r="C173" s="99"/>
      <c r="D173" s="99"/>
      <c r="E173" s="43"/>
      <c r="F173" s="31"/>
      <c r="G173" s="31"/>
      <c r="H173" s="31"/>
      <c r="I173" s="31"/>
      <c r="J173" s="31"/>
      <c r="K173" s="31"/>
      <c r="L173" s="31"/>
      <c r="M173" s="31"/>
      <c r="N173" s="31"/>
      <c r="O173" s="31"/>
      <c r="P173" s="31"/>
      <c r="Q173" s="31"/>
      <c r="R173" s="53"/>
      <c r="S173" s="23" t="s">
        <v>185</v>
      </c>
      <c r="T173" s="204"/>
      <c r="U173" s="173"/>
    </row>
    <row r="174" spans="2:21" s="37" customFormat="1" ht="15.75">
      <c r="B174" s="42"/>
      <c r="C174" s="99"/>
      <c r="D174" s="99"/>
      <c r="E174" s="43"/>
      <c r="F174" s="31"/>
      <c r="G174" s="31"/>
      <c r="H174" s="31"/>
      <c r="I174" s="31"/>
      <c r="J174" s="31"/>
      <c r="K174" s="31"/>
      <c r="L174" s="31"/>
      <c r="M174" s="31"/>
      <c r="N174" s="31"/>
      <c r="O174" s="31"/>
      <c r="P174" s="31"/>
      <c r="Q174" s="31"/>
      <c r="R174" s="53"/>
      <c r="S174" s="100" t="s">
        <v>32</v>
      </c>
      <c r="T174" s="29"/>
      <c r="U174" s="173"/>
    </row>
    <row r="175" spans="2:21" s="37" customFormat="1" ht="15.75">
      <c r="B175" s="42"/>
      <c r="C175" s="99"/>
      <c r="D175" s="99"/>
      <c r="E175" s="43"/>
      <c r="F175" s="31"/>
      <c r="G175" s="31"/>
      <c r="H175" s="31"/>
      <c r="I175" s="31"/>
      <c r="J175" s="31"/>
      <c r="K175" s="31"/>
      <c r="L175" s="31"/>
      <c r="M175" s="31"/>
      <c r="N175" s="31"/>
      <c r="O175" s="31"/>
      <c r="P175" s="31"/>
      <c r="Q175" s="31"/>
      <c r="R175" s="53"/>
      <c r="S175" s="23" t="s">
        <v>186</v>
      </c>
      <c r="T175" s="29">
        <v>0.05</v>
      </c>
      <c r="U175" s="173"/>
    </row>
    <row r="176" spans="2:21" s="37" customFormat="1" ht="15.75">
      <c r="B176" s="76"/>
      <c r="C176" s="25"/>
      <c r="D176" s="24"/>
      <c r="E176" s="25"/>
      <c r="F176" s="25"/>
      <c r="G176" s="25"/>
      <c r="H176" s="25"/>
      <c r="I176" s="25"/>
      <c r="J176" s="25"/>
      <c r="K176" s="25"/>
      <c r="L176" s="25"/>
      <c r="M176" s="25"/>
      <c r="N176" s="25"/>
      <c r="O176" s="25"/>
      <c r="P176" s="25"/>
      <c r="Q176" s="25"/>
      <c r="R176" s="25"/>
      <c r="S176" s="32" t="s">
        <v>179</v>
      </c>
      <c r="T176" s="57"/>
      <c r="U176" s="152"/>
    </row>
    <row r="177" spans="2:21" ht="18.75">
      <c r="B177" s="15" t="s">
        <v>182</v>
      </c>
      <c r="C177" s="5" t="s">
        <v>187</v>
      </c>
      <c r="D177" s="6"/>
      <c r="E177" s="6" t="s">
        <v>3</v>
      </c>
      <c r="F177" s="7">
        <f>K177+O177+U177</f>
        <v>54001</v>
      </c>
      <c r="G177" s="7"/>
      <c r="H177" s="8"/>
      <c r="I177" s="8"/>
      <c r="J177" s="6" t="s">
        <v>4</v>
      </c>
      <c r="K177" s="9">
        <f>SUM(R179:R187)</f>
        <v>51981.243</v>
      </c>
      <c r="L177" s="8"/>
      <c r="M177" s="10"/>
      <c r="N177" s="6" t="s">
        <v>5</v>
      </c>
      <c r="O177" s="9">
        <v>1620</v>
      </c>
      <c r="P177" s="11"/>
      <c r="Q177" s="11"/>
      <c r="R177" s="7"/>
      <c r="S177" s="12" t="s">
        <v>6</v>
      </c>
      <c r="T177" s="13"/>
      <c r="U177" s="149">
        <f>U179</f>
        <v>399.757</v>
      </c>
    </row>
    <row r="178" spans="2:21" s="37" customFormat="1" ht="15.75">
      <c r="B178" s="22"/>
      <c r="C178" s="18"/>
      <c r="D178" s="17"/>
      <c r="E178" s="18"/>
      <c r="F178" s="19" t="s">
        <v>13</v>
      </c>
      <c r="G178" s="19" t="s">
        <v>14</v>
      </c>
      <c r="H178" s="19" t="s">
        <v>15</v>
      </c>
      <c r="I178" s="19" t="s">
        <v>16</v>
      </c>
      <c r="J178" s="19" t="s">
        <v>17</v>
      </c>
      <c r="K178" s="19" t="s">
        <v>18</v>
      </c>
      <c r="L178" s="19" t="s">
        <v>19</v>
      </c>
      <c r="M178" s="19" t="s">
        <v>8</v>
      </c>
      <c r="N178" s="19" t="s">
        <v>9</v>
      </c>
      <c r="O178" s="19" t="s">
        <v>10</v>
      </c>
      <c r="P178" s="19" t="s">
        <v>11</v>
      </c>
      <c r="Q178" s="19" t="s">
        <v>12</v>
      </c>
      <c r="R178" s="70" t="s">
        <v>20</v>
      </c>
      <c r="S178" s="71" t="s">
        <v>188</v>
      </c>
      <c r="T178" s="20" t="s">
        <v>21</v>
      </c>
      <c r="U178" s="21" t="s">
        <v>22</v>
      </c>
    </row>
    <row r="179" spans="2:21" s="37" customFormat="1" ht="15.75">
      <c r="B179" s="77"/>
      <c r="C179" s="99"/>
      <c r="D179" s="99"/>
      <c r="E179" s="43" t="s">
        <v>96</v>
      </c>
      <c r="F179" s="184">
        <v>46780</v>
      </c>
      <c r="G179" s="185"/>
      <c r="H179" s="185"/>
      <c r="I179" s="185"/>
      <c r="J179" s="185"/>
      <c r="K179" s="185"/>
      <c r="L179" s="186"/>
      <c r="M179" s="184">
        <v>5200</v>
      </c>
      <c r="N179" s="185"/>
      <c r="O179" s="185"/>
      <c r="P179" s="185"/>
      <c r="Q179" s="186"/>
      <c r="R179" s="74">
        <f>SUM(F179:Q179)</f>
        <v>51980</v>
      </c>
      <c r="S179" s="75" t="s">
        <v>99</v>
      </c>
      <c r="T179" s="29">
        <v>0.05</v>
      </c>
      <c r="U179" s="200">
        <v>399.757</v>
      </c>
    </row>
    <row r="180" spans="2:21" s="37" customFormat="1" ht="15.75">
      <c r="B180" s="77"/>
      <c r="C180" s="99"/>
      <c r="D180" s="99"/>
      <c r="E180" s="43" t="s">
        <v>97</v>
      </c>
      <c r="F180" s="189">
        <v>0.218</v>
      </c>
      <c r="G180" s="190"/>
      <c r="H180" s="190"/>
      <c r="I180" s="190"/>
      <c r="J180" s="190"/>
      <c r="K180" s="190"/>
      <c r="L180" s="191"/>
      <c r="M180" s="189">
        <v>0.025</v>
      </c>
      <c r="N180" s="190"/>
      <c r="O180" s="190"/>
      <c r="P180" s="190"/>
      <c r="Q180" s="191"/>
      <c r="R180" s="142">
        <f>SUM(F180:Q180)</f>
        <v>0.243</v>
      </c>
      <c r="S180" s="75" t="s">
        <v>101</v>
      </c>
      <c r="T180" s="29">
        <v>0.05</v>
      </c>
      <c r="U180" s="201"/>
    </row>
    <row r="181" spans="2:21" s="37" customFormat="1" ht="15.75">
      <c r="B181" s="77"/>
      <c r="C181" s="99"/>
      <c r="D181" s="99"/>
      <c r="E181" s="43"/>
      <c r="F181" s="49"/>
      <c r="G181" s="49"/>
      <c r="H181" s="49"/>
      <c r="I181" s="49"/>
      <c r="J181" s="49"/>
      <c r="K181" s="49"/>
      <c r="L181" s="49"/>
      <c r="M181" s="49"/>
      <c r="N181" s="49"/>
      <c r="O181" s="49"/>
      <c r="P181" s="49"/>
      <c r="Q181" s="49"/>
      <c r="R181" s="147"/>
      <c r="S181" s="75" t="s">
        <v>189</v>
      </c>
      <c r="T181" s="29">
        <v>0.05</v>
      </c>
      <c r="U181" s="201"/>
    </row>
    <row r="182" spans="2:21" s="37" customFormat="1" ht="15.75">
      <c r="B182" s="77"/>
      <c r="C182" s="99"/>
      <c r="D182" s="99"/>
      <c r="E182" s="43"/>
      <c r="F182" s="49"/>
      <c r="G182" s="49"/>
      <c r="H182" s="49"/>
      <c r="I182" s="49"/>
      <c r="J182" s="49"/>
      <c r="K182" s="49"/>
      <c r="L182" s="49"/>
      <c r="M182" s="49"/>
      <c r="N182" s="49"/>
      <c r="O182" s="49"/>
      <c r="P182" s="49"/>
      <c r="Q182" s="49"/>
      <c r="R182" s="147"/>
      <c r="S182" s="100" t="s">
        <v>190</v>
      </c>
      <c r="T182" s="29"/>
      <c r="U182" s="201"/>
    </row>
    <row r="183" spans="2:21" s="37" customFormat="1" ht="15.75">
      <c r="B183" s="77"/>
      <c r="C183" s="99"/>
      <c r="D183" s="99"/>
      <c r="E183" s="43"/>
      <c r="F183" s="49"/>
      <c r="G183" s="49"/>
      <c r="H183" s="49"/>
      <c r="I183" s="49"/>
      <c r="J183" s="49"/>
      <c r="K183" s="49"/>
      <c r="L183" s="49"/>
      <c r="M183" s="49"/>
      <c r="N183" s="49"/>
      <c r="O183" s="49"/>
      <c r="P183" s="49"/>
      <c r="Q183" s="49"/>
      <c r="R183" s="147"/>
      <c r="S183" s="75" t="s">
        <v>151</v>
      </c>
      <c r="T183" s="29">
        <v>0.01</v>
      </c>
      <c r="U183" s="202"/>
    </row>
    <row r="184" spans="2:21" ht="18.75">
      <c r="B184" s="15" t="s">
        <v>175</v>
      </c>
      <c r="C184" s="5" t="s">
        <v>191</v>
      </c>
      <c r="D184" s="6"/>
      <c r="E184" s="6" t="s">
        <v>3</v>
      </c>
      <c r="F184" s="7">
        <f>K184+O184+U184</f>
        <v>3</v>
      </c>
      <c r="G184" s="7"/>
      <c r="H184" s="8"/>
      <c r="I184" s="8"/>
      <c r="J184" s="6" t="s">
        <v>4</v>
      </c>
      <c r="K184" s="9">
        <f>F186</f>
        <v>1</v>
      </c>
      <c r="L184" s="8"/>
      <c r="M184" s="10"/>
      <c r="N184" s="6" t="s">
        <v>5</v>
      </c>
      <c r="O184" s="9"/>
      <c r="P184" s="11"/>
      <c r="Q184" s="11"/>
      <c r="R184" s="7"/>
      <c r="S184" s="12" t="s">
        <v>6</v>
      </c>
      <c r="T184" s="13"/>
      <c r="U184" s="153">
        <f>SUM(U186:U187)</f>
        <v>2</v>
      </c>
    </row>
    <row r="185" spans="2:21" s="37" customFormat="1" ht="15.75">
      <c r="B185" s="77"/>
      <c r="C185" s="99"/>
      <c r="D185" s="99"/>
      <c r="E185" s="43"/>
      <c r="F185" s="19" t="s">
        <v>13</v>
      </c>
      <c r="G185" s="19" t="s">
        <v>14</v>
      </c>
      <c r="H185" s="19" t="s">
        <v>15</v>
      </c>
      <c r="I185" s="19" t="s">
        <v>16</v>
      </c>
      <c r="J185" s="19" t="s">
        <v>17</v>
      </c>
      <c r="K185" s="19" t="s">
        <v>18</v>
      </c>
      <c r="L185" s="19" t="s">
        <v>19</v>
      </c>
      <c r="M185" s="19" t="s">
        <v>8</v>
      </c>
      <c r="N185" s="19" t="s">
        <v>9</v>
      </c>
      <c r="O185" s="19" t="s">
        <v>10</v>
      </c>
      <c r="P185" s="19" t="s">
        <v>11</v>
      </c>
      <c r="Q185" s="19" t="s">
        <v>12</v>
      </c>
      <c r="R185" s="70" t="s">
        <v>20</v>
      </c>
      <c r="S185" s="100"/>
      <c r="T185" s="20" t="s">
        <v>21</v>
      </c>
      <c r="U185" s="21" t="s">
        <v>22</v>
      </c>
    </row>
    <row r="186" spans="2:21" s="37" customFormat="1" ht="15.75">
      <c r="B186" s="77"/>
      <c r="C186" s="99"/>
      <c r="D186" s="99"/>
      <c r="E186" s="43"/>
      <c r="F186" s="184">
        <v>1</v>
      </c>
      <c r="G186" s="185"/>
      <c r="H186" s="185"/>
      <c r="I186" s="185"/>
      <c r="J186" s="185"/>
      <c r="K186" s="185"/>
      <c r="L186" s="185"/>
      <c r="M186" s="185"/>
      <c r="N186" s="185"/>
      <c r="O186" s="185"/>
      <c r="P186" s="185"/>
      <c r="Q186" s="186"/>
      <c r="R186" s="74">
        <f>SUM(F186:Q186)</f>
        <v>1</v>
      </c>
      <c r="S186" s="75" t="s">
        <v>192</v>
      </c>
      <c r="T186" s="29">
        <v>0.02</v>
      </c>
      <c r="U186" s="30">
        <v>1</v>
      </c>
    </row>
    <row r="187" spans="2:21" s="37" customFormat="1" ht="15.75">
      <c r="B187" s="76"/>
      <c r="C187" s="135"/>
      <c r="D187" s="135"/>
      <c r="E187" s="55"/>
      <c r="F187" s="104"/>
      <c r="G187" s="104"/>
      <c r="H187" s="104"/>
      <c r="I187" s="104"/>
      <c r="J187" s="104"/>
      <c r="K187" s="104"/>
      <c r="L187" s="104"/>
      <c r="M187" s="104"/>
      <c r="N187" s="104"/>
      <c r="O187" s="104"/>
      <c r="P187" s="104"/>
      <c r="Q187" s="104"/>
      <c r="R187" s="154"/>
      <c r="S187" s="93" t="s">
        <v>193</v>
      </c>
      <c r="T187" s="57">
        <v>0.02</v>
      </c>
      <c r="U187" s="36">
        <v>1</v>
      </c>
    </row>
    <row r="188" spans="2:21" ht="18.75">
      <c r="B188" s="4" t="s">
        <v>194</v>
      </c>
      <c r="C188" s="5" t="s">
        <v>195</v>
      </c>
      <c r="D188" s="6"/>
      <c r="E188" s="6" t="s">
        <v>3</v>
      </c>
      <c r="F188" s="7">
        <f>K188+O188+U188</f>
        <v>28000</v>
      </c>
      <c r="G188" s="7"/>
      <c r="H188" s="8"/>
      <c r="I188" s="8"/>
      <c r="J188" s="6" t="s">
        <v>4</v>
      </c>
      <c r="K188" s="137">
        <f>D190</f>
        <v>27450.107</v>
      </c>
      <c r="L188" s="8"/>
      <c r="M188" s="10"/>
      <c r="N188" s="6" t="s">
        <v>5</v>
      </c>
      <c r="O188" s="9">
        <v>500</v>
      </c>
      <c r="P188" s="11"/>
      <c r="Q188" s="11"/>
      <c r="R188" s="7"/>
      <c r="S188" s="12" t="s">
        <v>6</v>
      </c>
      <c r="T188" s="13"/>
      <c r="U188" s="149">
        <v>49.893</v>
      </c>
    </row>
    <row r="189" spans="2:21" s="37" customFormat="1" ht="15.75">
      <c r="B189" s="15" t="s">
        <v>196</v>
      </c>
      <c r="C189" s="18"/>
      <c r="D189" s="17"/>
      <c r="E189" s="18"/>
      <c r="F189" s="19" t="s">
        <v>13</v>
      </c>
      <c r="G189" s="19" t="s">
        <v>14</v>
      </c>
      <c r="H189" s="19" t="s">
        <v>15</v>
      </c>
      <c r="I189" s="19" t="s">
        <v>16</v>
      </c>
      <c r="J189" s="19" t="s">
        <v>17</v>
      </c>
      <c r="K189" s="19" t="s">
        <v>18</v>
      </c>
      <c r="L189" s="19" t="s">
        <v>19</v>
      </c>
      <c r="M189" s="19" t="s">
        <v>8</v>
      </c>
      <c r="N189" s="19" t="s">
        <v>9</v>
      </c>
      <c r="O189" s="19" t="s">
        <v>10</v>
      </c>
      <c r="P189" s="19" t="s">
        <v>11</v>
      </c>
      <c r="Q189" s="19" t="s">
        <v>12</v>
      </c>
      <c r="R189" s="70" t="s">
        <v>20</v>
      </c>
      <c r="S189" s="16"/>
      <c r="T189" s="20" t="s">
        <v>21</v>
      </c>
      <c r="U189" s="21" t="s">
        <v>22</v>
      </c>
    </row>
    <row r="190" spans="2:21" s="37" customFormat="1" ht="15.75">
      <c r="B190" s="42"/>
      <c r="C190" s="97" t="s">
        <v>31</v>
      </c>
      <c r="D190" s="120">
        <f>SUM(R190:R191)</f>
        <v>27450.107</v>
      </c>
      <c r="E190" s="43" t="s">
        <v>96</v>
      </c>
      <c r="F190" s="184">
        <v>2000</v>
      </c>
      <c r="G190" s="185"/>
      <c r="H190" s="186"/>
      <c r="I190" s="184">
        <v>25450</v>
      </c>
      <c r="J190" s="185"/>
      <c r="K190" s="185"/>
      <c r="L190" s="185"/>
      <c r="M190" s="185"/>
      <c r="N190" s="185"/>
      <c r="O190" s="185"/>
      <c r="P190" s="185"/>
      <c r="Q190" s="186"/>
      <c r="R190" s="74">
        <f>SUM(F190:Q190)</f>
        <v>27450</v>
      </c>
      <c r="S190" s="75" t="s">
        <v>100</v>
      </c>
      <c r="T190" s="29">
        <v>0.05</v>
      </c>
      <c r="U190" s="30"/>
    </row>
    <row r="191" spans="2:21" s="37" customFormat="1" ht="15.75">
      <c r="B191" s="54"/>
      <c r="C191" s="135"/>
      <c r="D191" s="135"/>
      <c r="E191" s="55" t="s">
        <v>97</v>
      </c>
      <c r="F191" s="189">
        <v>0.008</v>
      </c>
      <c r="G191" s="190"/>
      <c r="H191" s="190"/>
      <c r="I191" s="190"/>
      <c r="J191" s="190"/>
      <c r="K191" s="191"/>
      <c r="L191" s="189">
        <v>0.099</v>
      </c>
      <c r="M191" s="190"/>
      <c r="N191" s="190"/>
      <c r="O191" s="190"/>
      <c r="P191" s="190"/>
      <c r="Q191" s="191"/>
      <c r="R191" s="142">
        <f>SUM(F191:Q191)</f>
        <v>0.10700000000000001</v>
      </c>
      <c r="S191" s="32" t="s">
        <v>99</v>
      </c>
      <c r="T191" s="57">
        <v>0.05</v>
      </c>
      <c r="U191" s="36"/>
    </row>
    <row r="192" spans="2:21" ht="18.75">
      <c r="B192" s="4" t="s">
        <v>197</v>
      </c>
      <c r="C192" s="5" t="s">
        <v>84</v>
      </c>
      <c r="D192" s="6"/>
      <c r="E192" s="6" t="s">
        <v>3</v>
      </c>
      <c r="F192" s="7">
        <f>K192+O192+U192</f>
        <v>30289</v>
      </c>
      <c r="G192" s="7"/>
      <c r="H192" s="8"/>
      <c r="I192" s="8"/>
      <c r="J192" s="6" t="s">
        <v>4</v>
      </c>
      <c r="K192" s="9">
        <f>K194+K209</f>
        <v>29931</v>
      </c>
      <c r="L192" s="8"/>
      <c r="M192" s="10"/>
      <c r="N192" s="6" t="s">
        <v>5</v>
      </c>
      <c r="O192" s="9">
        <v>300</v>
      </c>
      <c r="P192" s="11"/>
      <c r="Q192" s="11"/>
      <c r="R192" s="7"/>
      <c r="S192" s="12" t="s">
        <v>6</v>
      </c>
      <c r="T192" s="13"/>
      <c r="U192" s="155">
        <f>U194</f>
        <v>58</v>
      </c>
    </row>
    <row r="193" spans="2:21" s="37" customFormat="1" ht="15.75">
      <c r="B193" s="27"/>
      <c r="C193" s="18"/>
      <c r="D193" s="17"/>
      <c r="E193" s="18"/>
      <c r="F193" s="25"/>
      <c r="G193" s="25"/>
      <c r="H193" s="25"/>
      <c r="I193" s="25"/>
      <c r="J193" s="25"/>
      <c r="K193" s="25"/>
      <c r="L193" s="25"/>
      <c r="M193" s="25"/>
      <c r="N193" s="25"/>
      <c r="O193" s="25"/>
      <c r="P193" s="25"/>
      <c r="Q193" s="25"/>
      <c r="R193" s="25"/>
      <c r="S193" s="16"/>
      <c r="T193" s="18"/>
      <c r="U193" s="156"/>
    </row>
    <row r="194" spans="2:21" ht="18.75">
      <c r="B194" s="15" t="s">
        <v>198</v>
      </c>
      <c r="C194" s="5" t="s">
        <v>87</v>
      </c>
      <c r="D194" s="6"/>
      <c r="E194" s="6" t="s">
        <v>3</v>
      </c>
      <c r="F194" s="7">
        <f>K194+O194+U194</f>
        <v>14959.5</v>
      </c>
      <c r="G194" s="7"/>
      <c r="H194" s="8"/>
      <c r="I194" s="8"/>
      <c r="J194" s="6" t="s">
        <v>4</v>
      </c>
      <c r="K194" s="9">
        <f>D196+D200</f>
        <v>14801.5</v>
      </c>
      <c r="L194" s="8"/>
      <c r="M194" s="10"/>
      <c r="N194" s="6" t="s">
        <v>5</v>
      </c>
      <c r="O194" s="9">
        <v>100</v>
      </c>
      <c r="P194" s="11"/>
      <c r="Q194" s="11"/>
      <c r="R194" s="118"/>
      <c r="S194" s="119" t="s">
        <v>6</v>
      </c>
      <c r="T194" s="13"/>
      <c r="U194" s="155">
        <f>U200+U208</f>
        <v>58</v>
      </c>
    </row>
    <row r="195" spans="2:21" s="37" customFormat="1" ht="15.75">
      <c r="B195" s="42" t="s">
        <v>199</v>
      </c>
      <c r="C195" s="157" t="s">
        <v>200</v>
      </c>
      <c r="D195" s="24"/>
      <c r="E195" s="25"/>
      <c r="F195" s="83" t="s">
        <v>13</v>
      </c>
      <c r="G195" s="83" t="s">
        <v>14</v>
      </c>
      <c r="H195" s="83" t="s">
        <v>15</v>
      </c>
      <c r="I195" s="83" t="s">
        <v>16</v>
      </c>
      <c r="J195" s="83" t="s">
        <v>17</v>
      </c>
      <c r="K195" s="83" t="s">
        <v>18</v>
      </c>
      <c r="L195" s="83" t="s">
        <v>19</v>
      </c>
      <c r="M195" s="83" t="s">
        <v>8</v>
      </c>
      <c r="N195" s="83" t="s">
        <v>9</v>
      </c>
      <c r="O195" s="83" t="s">
        <v>10</v>
      </c>
      <c r="P195" s="83" t="s">
        <v>11</v>
      </c>
      <c r="Q195" s="83" t="s">
        <v>12</v>
      </c>
      <c r="R195" s="83" t="s">
        <v>20</v>
      </c>
      <c r="S195" s="113" t="s">
        <v>200</v>
      </c>
      <c r="T195" s="104" t="s">
        <v>21</v>
      </c>
      <c r="U195" s="105" t="s">
        <v>22</v>
      </c>
    </row>
    <row r="196" spans="2:21" s="37" customFormat="1" ht="15.75">
      <c r="B196" s="42" t="s">
        <v>201</v>
      </c>
      <c r="C196" s="51" t="s">
        <v>31</v>
      </c>
      <c r="D196" s="52">
        <f>SUM(R196:R197)</f>
        <v>9037</v>
      </c>
      <c r="E196" s="43" t="s">
        <v>89</v>
      </c>
      <c r="F196" s="26">
        <v>2075</v>
      </c>
      <c r="G196" s="188">
        <f>3853+97</f>
        <v>3950</v>
      </c>
      <c r="H196" s="188"/>
      <c r="I196" s="188"/>
      <c r="J196" s="188"/>
      <c r="K196" s="188"/>
      <c r="L196" s="188"/>
      <c r="M196" s="188"/>
      <c r="N196" s="188"/>
      <c r="O196" s="188"/>
      <c r="P196" s="188"/>
      <c r="Q196" s="188"/>
      <c r="R196" s="27">
        <f>SUM(F196:Q196)</f>
        <v>6025</v>
      </c>
      <c r="S196" s="75" t="s">
        <v>202</v>
      </c>
      <c r="T196" s="29">
        <v>0.05</v>
      </c>
      <c r="U196" s="30">
        <v>8</v>
      </c>
    </row>
    <row r="197" spans="2:21" s="37" customFormat="1" ht="15.75">
      <c r="B197" s="77"/>
      <c r="C197" s="47"/>
      <c r="D197" s="24"/>
      <c r="E197" s="43" t="s">
        <v>91</v>
      </c>
      <c r="F197" s="72">
        <v>1037</v>
      </c>
      <c r="G197" s="188">
        <f>1926+49</f>
        <v>1975</v>
      </c>
      <c r="H197" s="188"/>
      <c r="I197" s="188"/>
      <c r="J197" s="188"/>
      <c r="K197" s="188"/>
      <c r="L197" s="188"/>
      <c r="M197" s="188"/>
      <c r="N197" s="188"/>
      <c r="O197" s="188"/>
      <c r="P197" s="188"/>
      <c r="Q197" s="188"/>
      <c r="R197" s="27">
        <f>SUM(F197:Q197)</f>
        <v>3012</v>
      </c>
      <c r="S197" s="75" t="s">
        <v>203</v>
      </c>
      <c r="T197" s="29">
        <v>0.05</v>
      </c>
      <c r="U197" s="30">
        <v>4</v>
      </c>
    </row>
    <row r="198" spans="2:21" s="37" customFormat="1" ht="15.75">
      <c r="B198" s="77"/>
      <c r="C198" s="25"/>
      <c r="D198" s="24"/>
      <c r="E198" s="25"/>
      <c r="F198" s="25"/>
      <c r="G198" s="25"/>
      <c r="H198" s="25"/>
      <c r="I198" s="25"/>
      <c r="J198" s="25"/>
      <c r="K198" s="25"/>
      <c r="L198" s="25"/>
      <c r="M198" s="25"/>
      <c r="N198" s="25"/>
      <c r="O198" s="25"/>
      <c r="P198" s="25"/>
      <c r="Q198" s="25"/>
      <c r="R198" s="45"/>
      <c r="S198" s="75" t="s">
        <v>93</v>
      </c>
      <c r="T198" s="29">
        <v>0.05</v>
      </c>
      <c r="U198" s="30">
        <v>9</v>
      </c>
    </row>
    <row r="199" spans="2:21" s="37" customFormat="1" ht="15.75">
      <c r="B199" s="77"/>
      <c r="C199" s="157" t="s">
        <v>204</v>
      </c>
      <c r="D199" s="24"/>
      <c r="E199" s="25"/>
      <c r="F199" s="19" t="s">
        <v>13</v>
      </c>
      <c r="G199" s="19" t="s">
        <v>14</v>
      </c>
      <c r="H199" s="19" t="s">
        <v>15</v>
      </c>
      <c r="I199" s="19" t="s">
        <v>16</v>
      </c>
      <c r="J199" s="19" t="s">
        <v>17</v>
      </c>
      <c r="K199" s="19" t="s">
        <v>18</v>
      </c>
      <c r="L199" s="19" t="s">
        <v>19</v>
      </c>
      <c r="M199" s="19" t="s">
        <v>8</v>
      </c>
      <c r="N199" s="19" t="s">
        <v>9</v>
      </c>
      <c r="O199" s="19" t="s">
        <v>10</v>
      </c>
      <c r="P199" s="19" t="s">
        <v>11</v>
      </c>
      <c r="Q199" s="19" t="s">
        <v>12</v>
      </c>
      <c r="R199" s="19" t="s">
        <v>20</v>
      </c>
      <c r="S199" s="75" t="s">
        <v>94</v>
      </c>
      <c r="T199" s="29">
        <v>0.05</v>
      </c>
      <c r="U199" s="36">
        <v>6</v>
      </c>
    </row>
    <row r="200" spans="2:21" s="37" customFormat="1" ht="15.75">
      <c r="B200" s="77"/>
      <c r="C200" s="51" t="s">
        <v>31</v>
      </c>
      <c r="D200" s="52">
        <f>SUM(R200:R201)</f>
        <v>5764.5</v>
      </c>
      <c r="E200" s="43" t="s">
        <v>205</v>
      </c>
      <c r="F200" s="26">
        <v>1859</v>
      </c>
      <c r="G200" s="188">
        <f>3428+86.5</f>
        <v>3514.5</v>
      </c>
      <c r="H200" s="188"/>
      <c r="I200" s="188"/>
      <c r="J200" s="188"/>
      <c r="K200" s="188"/>
      <c r="L200" s="188"/>
      <c r="M200" s="188"/>
      <c r="N200" s="188"/>
      <c r="O200" s="188"/>
      <c r="P200" s="188"/>
      <c r="Q200" s="188"/>
      <c r="R200" s="27">
        <f>SUM(F200:Q200)</f>
        <v>5373.5</v>
      </c>
      <c r="S200" s="86"/>
      <c r="T200" s="29"/>
      <c r="U200" s="30">
        <f>SUM(U196:U199)</f>
        <v>27</v>
      </c>
    </row>
    <row r="201" spans="2:21" s="37" customFormat="1" ht="15.75">
      <c r="B201" s="77"/>
      <c r="C201" s="25"/>
      <c r="D201" s="24"/>
      <c r="E201" s="43" t="s">
        <v>97</v>
      </c>
      <c r="F201" s="26">
        <v>134</v>
      </c>
      <c r="G201" s="188">
        <f>250+7</f>
        <v>257</v>
      </c>
      <c r="H201" s="188"/>
      <c r="I201" s="188"/>
      <c r="J201" s="188"/>
      <c r="K201" s="188"/>
      <c r="L201" s="188"/>
      <c r="M201" s="188"/>
      <c r="N201" s="188"/>
      <c r="O201" s="188"/>
      <c r="P201" s="188"/>
      <c r="Q201" s="188"/>
      <c r="R201" s="27">
        <f>SUM(F201:Q201)</f>
        <v>391</v>
      </c>
      <c r="S201" s="113" t="s">
        <v>204</v>
      </c>
      <c r="T201" s="29"/>
      <c r="U201" s="30"/>
    </row>
    <row r="202" spans="2:21" s="37" customFormat="1" ht="15.75">
      <c r="B202" s="77"/>
      <c r="C202" s="25"/>
      <c r="D202" s="24"/>
      <c r="E202" s="25"/>
      <c r="F202" s="53"/>
      <c r="G202" s="31"/>
      <c r="H202" s="31"/>
      <c r="I202" s="31"/>
      <c r="J202" s="31"/>
      <c r="K202" s="31"/>
      <c r="L202" s="31"/>
      <c r="M202" s="31"/>
      <c r="N202" s="31"/>
      <c r="O202" s="31"/>
      <c r="P202" s="31"/>
      <c r="Q202" s="31"/>
      <c r="R202" s="30"/>
      <c r="S202" s="121" t="s">
        <v>206</v>
      </c>
      <c r="T202" s="29"/>
      <c r="U202" s="30"/>
    </row>
    <row r="203" spans="2:21" s="37" customFormat="1" ht="15.75">
      <c r="B203" s="77"/>
      <c r="C203" s="25"/>
      <c r="D203" s="24"/>
      <c r="E203" s="25"/>
      <c r="F203" s="53"/>
      <c r="G203" s="31"/>
      <c r="H203" s="31"/>
      <c r="I203" s="31"/>
      <c r="J203" s="31"/>
      <c r="K203" s="31"/>
      <c r="L203" s="31"/>
      <c r="M203" s="31"/>
      <c r="N203" s="31"/>
      <c r="O203" s="31"/>
      <c r="P203" s="31"/>
      <c r="Q203" s="31"/>
      <c r="R203" s="30"/>
      <c r="S203" s="75" t="s">
        <v>101</v>
      </c>
      <c r="T203" s="29">
        <v>0.01</v>
      </c>
      <c r="U203" s="30">
        <v>22</v>
      </c>
    </row>
    <row r="204" spans="2:21" s="37" customFormat="1" ht="15.75">
      <c r="B204" s="77"/>
      <c r="C204" s="25"/>
      <c r="D204" s="24"/>
      <c r="E204" s="25"/>
      <c r="F204" s="53"/>
      <c r="G204" s="31"/>
      <c r="H204" s="31"/>
      <c r="I204" s="31"/>
      <c r="J204" s="31"/>
      <c r="K204" s="31"/>
      <c r="L204" s="31"/>
      <c r="M204" s="31"/>
      <c r="N204" s="31"/>
      <c r="O204" s="31"/>
      <c r="P204" s="31"/>
      <c r="Q204" s="31"/>
      <c r="R204" s="30"/>
      <c r="S204" s="158" t="s">
        <v>189</v>
      </c>
      <c r="T204" s="29">
        <v>0.05</v>
      </c>
      <c r="U204" s="30">
        <v>7</v>
      </c>
    </row>
    <row r="205" spans="2:21" s="37" customFormat="1" ht="15.75">
      <c r="B205" s="77"/>
      <c r="C205" s="25"/>
      <c r="D205" s="24"/>
      <c r="E205" s="25"/>
      <c r="F205" s="53"/>
      <c r="G205" s="31"/>
      <c r="H205" s="31"/>
      <c r="I205" s="31"/>
      <c r="J205" s="31"/>
      <c r="K205" s="31"/>
      <c r="L205" s="31"/>
      <c r="M205" s="31"/>
      <c r="N205" s="31"/>
      <c r="O205" s="31"/>
      <c r="P205" s="31"/>
      <c r="Q205" s="31"/>
      <c r="R205" s="30"/>
      <c r="S205" s="121" t="s">
        <v>207</v>
      </c>
      <c r="T205" s="29"/>
      <c r="U205" s="30"/>
    </row>
    <row r="206" spans="2:21" s="37" customFormat="1" ht="15.75">
      <c r="B206" s="77"/>
      <c r="C206" s="25"/>
      <c r="D206" s="24"/>
      <c r="E206" s="25"/>
      <c r="F206" s="53"/>
      <c r="G206" s="31"/>
      <c r="H206" s="31"/>
      <c r="I206" s="31"/>
      <c r="J206" s="31"/>
      <c r="K206" s="31"/>
      <c r="L206" s="31"/>
      <c r="M206" s="31"/>
      <c r="N206" s="31"/>
      <c r="O206" s="31"/>
      <c r="P206" s="31"/>
      <c r="Q206" s="31"/>
      <c r="R206" s="30"/>
      <c r="S206" s="75" t="s">
        <v>101</v>
      </c>
      <c r="T206" s="29">
        <v>0.01</v>
      </c>
      <c r="U206" s="159">
        <v>0.5</v>
      </c>
    </row>
    <row r="207" spans="2:21" s="37" customFormat="1" ht="15.75">
      <c r="B207" s="77"/>
      <c r="C207" s="25"/>
      <c r="D207" s="24"/>
      <c r="E207" s="25"/>
      <c r="F207" s="53"/>
      <c r="G207" s="31"/>
      <c r="H207" s="31"/>
      <c r="I207" s="31"/>
      <c r="J207" s="31"/>
      <c r="K207" s="31"/>
      <c r="L207" s="31"/>
      <c r="M207" s="31"/>
      <c r="N207" s="31"/>
      <c r="O207" s="31"/>
      <c r="P207" s="31"/>
      <c r="Q207" s="31"/>
      <c r="R207" s="30"/>
      <c r="S207" s="158" t="s">
        <v>189</v>
      </c>
      <c r="T207" s="29">
        <v>0.05</v>
      </c>
      <c r="U207" s="160">
        <v>1.5</v>
      </c>
    </row>
    <row r="208" spans="2:21" s="37" customFormat="1" ht="15.75">
      <c r="B208" s="76"/>
      <c r="C208" s="34"/>
      <c r="D208" s="33"/>
      <c r="E208" s="34"/>
      <c r="F208" s="34"/>
      <c r="G208" s="34"/>
      <c r="H208" s="34"/>
      <c r="I208" s="34"/>
      <c r="J208" s="34"/>
      <c r="K208" s="34"/>
      <c r="L208" s="34"/>
      <c r="M208" s="34"/>
      <c r="N208" s="34"/>
      <c r="O208" s="34"/>
      <c r="P208" s="34"/>
      <c r="Q208" s="34"/>
      <c r="R208" s="132"/>
      <c r="S208" s="32"/>
      <c r="T208" s="34"/>
      <c r="U208" s="36">
        <f>SUM(U203:U207)</f>
        <v>31</v>
      </c>
    </row>
    <row r="209" spans="2:21" ht="18.75">
      <c r="B209" s="15" t="s">
        <v>208</v>
      </c>
      <c r="C209" s="161" t="s">
        <v>103</v>
      </c>
      <c r="D209" s="151"/>
      <c r="E209" s="151" t="s">
        <v>3</v>
      </c>
      <c r="F209" s="162">
        <f>K209+O209</f>
        <v>15259.5</v>
      </c>
      <c r="G209" s="163"/>
      <c r="H209" s="164"/>
      <c r="I209" s="164"/>
      <c r="J209" s="151" t="s">
        <v>4</v>
      </c>
      <c r="K209" s="165">
        <f>D211</f>
        <v>15129.5</v>
      </c>
      <c r="L209" s="164"/>
      <c r="M209" s="166"/>
      <c r="N209" s="151" t="s">
        <v>5</v>
      </c>
      <c r="O209" s="165">
        <v>130</v>
      </c>
      <c r="P209" s="167" t="s">
        <v>209</v>
      </c>
      <c r="Q209" s="167"/>
      <c r="R209" s="163"/>
      <c r="S209" s="124" t="s">
        <v>6</v>
      </c>
      <c r="T209" s="125"/>
      <c r="U209" s="126"/>
    </row>
    <row r="210" spans="2:21" s="37" customFormat="1" ht="15.75">
      <c r="B210" s="42" t="s">
        <v>210</v>
      </c>
      <c r="C210" s="18"/>
      <c r="D210" s="17"/>
      <c r="E210" s="18"/>
      <c r="F210" s="19" t="s">
        <v>13</v>
      </c>
      <c r="G210" s="19" t="s">
        <v>14</v>
      </c>
      <c r="H210" s="19" t="s">
        <v>15</v>
      </c>
      <c r="I210" s="19" t="s">
        <v>16</v>
      </c>
      <c r="J210" s="19" t="s">
        <v>17</v>
      </c>
      <c r="K210" s="19" t="s">
        <v>18</v>
      </c>
      <c r="L210" s="19" t="s">
        <v>19</v>
      </c>
      <c r="M210" s="19" t="s">
        <v>8</v>
      </c>
      <c r="N210" s="19" t="s">
        <v>9</v>
      </c>
      <c r="O210" s="19" t="s">
        <v>10</v>
      </c>
      <c r="P210" s="19" t="s">
        <v>11</v>
      </c>
      <c r="Q210" s="19" t="s">
        <v>12</v>
      </c>
      <c r="R210" s="70" t="s">
        <v>20</v>
      </c>
      <c r="S210" s="16"/>
      <c r="T210" s="168"/>
      <c r="U210" s="169"/>
    </row>
    <row r="211" spans="2:21" s="37" customFormat="1" ht="15.75">
      <c r="B211" s="42" t="s">
        <v>211</v>
      </c>
      <c r="C211" s="51" t="s">
        <v>32</v>
      </c>
      <c r="D211" s="170">
        <f>SUM(R211:R213)</f>
        <v>15129.5</v>
      </c>
      <c r="E211" s="43" t="s">
        <v>212</v>
      </c>
      <c r="F211" s="171">
        <v>741</v>
      </c>
      <c r="G211" s="171">
        <v>741</v>
      </c>
      <c r="H211" s="171">
        <v>740</v>
      </c>
      <c r="I211" s="171">
        <v>740</v>
      </c>
      <c r="J211" s="171">
        <v>741.38</v>
      </c>
      <c r="K211" s="171">
        <v>698</v>
      </c>
      <c r="L211" s="171">
        <v>698</v>
      </c>
      <c r="M211" s="171"/>
      <c r="N211" s="171">
        <v>698</v>
      </c>
      <c r="O211" s="171">
        <v>697</v>
      </c>
      <c r="P211" s="171">
        <v>697</v>
      </c>
      <c r="Q211" s="171">
        <f>702.62+112.565</f>
        <v>815.185</v>
      </c>
      <c r="R211" s="172">
        <f>SUM(F211:Q211)</f>
        <v>8006.5650000000005</v>
      </c>
      <c r="S211" s="174"/>
      <c r="T211" s="25"/>
      <c r="U211" s="45"/>
    </row>
    <row r="212" spans="2:21" s="37" customFormat="1" ht="15.75">
      <c r="B212" s="42" t="s">
        <v>213</v>
      </c>
      <c r="C212" s="25"/>
      <c r="D212" s="24"/>
      <c r="E212" s="43" t="s">
        <v>214</v>
      </c>
      <c r="F212" s="171">
        <v>625</v>
      </c>
      <c r="G212" s="175">
        <v>480</v>
      </c>
      <c r="H212" s="175">
        <v>384</v>
      </c>
      <c r="I212" s="175">
        <v>384</v>
      </c>
      <c r="J212" s="175">
        <v>384</v>
      </c>
      <c r="K212" s="175">
        <v>384</v>
      </c>
      <c r="L212" s="175">
        <v>384</v>
      </c>
      <c r="M212" s="171"/>
      <c r="N212" s="175">
        <v>432</v>
      </c>
      <c r="O212" s="175">
        <v>432</v>
      </c>
      <c r="P212" s="175">
        <v>432</v>
      </c>
      <c r="Q212" s="175">
        <f>480+91.009</f>
        <v>571.009</v>
      </c>
      <c r="R212" s="172">
        <f>SUM(F212:Q212)</f>
        <v>4892.009</v>
      </c>
      <c r="S212" s="174"/>
      <c r="T212" s="25"/>
      <c r="U212" s="45"/>
    </row>
    <row r="213" spans="2:21" s="37" customFormat="1" ht="15.75">
      <c r="B213" s="42" t="s">
        <v>215</v>
      </c>
      <c r="C213" s="176"/>
      <c r="D213" s="177"/>
      <c r="E213" s="43" t="s">
        <v>216</v>
      </c>
      <c r="F213" s="178">
        <v>240</v>
      </c>
      <c r="G213" s="178">
        <v>209</v>
      </c>
      <c r="H213" s="178">
        <v>209</v>
      </c>
      <c r="I213" s="178">
        <v>154</v>
      </c>
      <c r="J213" s="178">
        <v>154</v>
      </c>
      <c r="K213" s="178">
        <v>154</v>
      </c>
      <c r="L213" s="178">
        <v>154</v>
      </c>
      <c r="M213" s="178"/>
      <c r="N213" s="178">
        <v>230</v>
      </c>
      <c r="O213" s="178">
        <v>220</v>
      </c>
      <c r="P213" s="178">
        <v>230</v>
      </c>
      <c r="Q213" s="178">
        <f>241+35.926</f>
        <v>276.926</v>
      </c>
      <c r="R213" s="179">
        <f>SUM(F213:Q213)</f>
        <v>2230.926</v>
      </c>
      <c r="S213" s="174"/>
      <c r="T213" s="25"/>
      <c r="U213" s="45"/>
    </row>
    <row r="214" spans="2:21" s="37" customFormat="1" ht="15.75">
      <c r="B214" s="150"/>
      <c r="C214" s="176"/>
      <c r="D214" s="177"/>
      <c r="E214" s="43"/>
      <c r="F214" s="180" t="s">
        <v>217</v>
      </c>
      <c r="G214" s="181"/>
      <c r="H214" s="181"/>
      <c r="I214" s="181"/>
      <c r="J214" s="181"/>
      <c r="K214" s="181"/>
      <c r="L214" s="181"/>
      <c r="M214" s="181"/>
      <c r="N214" s="181"/>
      <c r="O214" s="181"/>
      <c r="P214" s="181"/>
      <c r="Q214" s="181"/>
      <c r="R214" s="182"/>
      <c r="S214" s="183"/>
      <c r="T214" s="34"/>
      <c r="U214" s="132"/>
    </row>
    <row r="215" spans="2:21" ht="18.75">
      <c r="B215" s="15" t="s">
        <v>218</v>
      </c>
      <c r="C215" s="38" t="s">
        <v>219</v>
      </c>
      <c r="D215" s="6"/>
      <c r="E215" s="6" t="s">
        <v>3</v>
      </c>
      <c r="F215" s="7">
        <f>K215+O215+U215</f>
        <v>298</v>
      </c>
      <c r="G215" s="7"/>
      <c r="H215" s="8"/>
      <c r="I215" s="8"/>
      <c r="J215" s="6" t="s">
        <v>4</v>
      </c>
      <c r="K215" s="9">
        <f>R217</f>
        <v>242</v>
      </c>
      <c r="L215" s="8"/>
      <c r="M215" s="10"/>
      <c r="N215" s="6" t="s">
        <v>5</v>
      </c>
      <c r="O215" s="9"/>
      <c r="P215" s="11"/>
      <c r="Q215" s="11"/>
      <c r="R215" s="118"/>
      <c r="S215" s="12" t="s">
        <v>6</v>
      </c>
      <c r="T215" s="13"/>
      <c r="U215" s="14">
        <f>SUM(U217:U218)</f>
        <v>56</v>
      </c>
    </row>
    <row r="216" spans="2:21" s="37" customFormat="1" ht="15.75">
      <c r="B216" s="77"/>
      <c r="C216" s="25"/>
      <c r="D216" s="24"/>
      <c r="E216" s="25"/>
      <c r="F216" s="19" t="s">
        <v>13</v>
      </c>
      <c r="G216" s="19" t="s">
        <v>14</v>
      </c>
      <c r="H216" s="19" t="s">
        <v>15</v>
      </c>
      <c r="I216" s="19" t="s">
        <v>16</v>
      </c>
      <c r="J216" s="19" t="s">
        <v>17</v>
      </c>
      <c r="K216" s="19" t="s">
        <v>18</v>
      </c>
      <c r="L216" s="19" t="s">
        <v>19</v>
      </c>
      <c r="M216" s="19" t="s">
        <v>8</v>
      </c>
      <c r="N216" s="19" t="s">
        <v>9</v>
      </c>
      <c r="O216" s="19" t="s">
        <v>10</v>
      </c>
      <c r="P216" s="19" t="s">
        <v>11</v>
      </c>
      <c r="Q216" s="19" t="s">
        <v>12</v>
      </c>
      <c r="R216" s="70" t="s">
        <v>20</v>
      </c>
      <c r="S216" s="16"/>
      <c r="T216" s="20" t="s">
        <v>21</v>
      </c>
      <c r="U216" s="21" t="s">
        <v>22</v>
      </c>
    </row>
    <row r="217" spans="2:21" s="37" customFormat="1" ht="15.75">
      <c r="B217" s="77"/>
      <c r="C217" s="25"/>
      <c r="D217" s="24"/>
      <c r="E217" s="25"/>
      <c r="F217" s="184">
        <v>242</v>
      </c>
      <c r="G217" s="185"/>
      <c r="H217" s="185"/>
      <c r="I217" s="185"/>
      <c r="J217" s="185"/>
      <c r="K217" s="185"/>
      <c r="L217" s="185"/>
      <c r="M217" s="185"/>
      <c r="N217" s="185"/>
      <c r="O217" s="185"/>
      <c r="P217" s="185"/>
      <c r="Q217" s="186"/>
      <c r="R217" s="74">
        <f>SUM(F217:Q217)</f>
        <v>242</v>
      </c>
      <c r="S217" s="158" t="s">
        <v>220</v>
      </c>
      <c r="T217" s="29">
        <v>0.01</v>
      </c>
      <c r="U217" s="30">
        <v>56</v>
      </c>
    </row>
    <row r="218" spans="2:21" s="37" customFormat="1" ht="15">
      <c r="B218" s="76"/>
      <c r="C218" s="25"/>
      <c r="D218" s="24"/>
      <c r="E218" s="25"/>
      <c r="F218" s="25"/>
      <c r="G218" s="25"/>
      <c r="H218" s="25"/>
      <c r="I218" s="25"/>
      <c r="J218" s="25"/>
      <c r="K218" s="25"/>
      <c r="L218" s="25"/>
      <c r="M218" s="25"/>
      <c r="N218" s="25"/>
      <c r="O218" s="25"/>
      <c r="P218" s="25"/>
      <c r="Q218" s="25"/>
      <c r="R218" s="25"/>
      <c r="S218" s="23"/>
      <c r="T218" s="25"/>
      <c r="U218" s="45"/>
    </row>
    <row r="219" spans="2:21" ht="18.75">
      <c r="B219" s="4" t="s">
        <v>221</v>
      </c>
      <c r="C219" s="5" t="s">
        <v>222</v>
      </c>
      <c r="D219" s="6"/>
      <c r="E219" s="6" t="s">
        <v>3</v>
      </c>
      <c r="F219" s="7">
        <f>K219+O219+U219</f>
        <v>2500</v>
      </c>
      <c r="G219" s="7"/>
      <c r="H219" s="8"/>
      <c r="I219" s="8"/>
      <c r="J219" s="6" t="s">
        <v>4</v>
      </c>
      <c r="K219" s="9">
        <f>R221</f>
        <v>2500</v>
      </c>
      <c r="L219" s="8"/>
      <c r="M219" s="10"/>
      <c r="N219" s="6" t="s">
        <v>5</v>
      </c>
      <c r="O219" s="9"/>
      <c r="P219" s="11"/>
      <c r="Q219" s="11"/>
      <c r="R219" s="7"/>
      <c r="S219" s="12" t="s">
        <v>6</v>
      </c>
      <c r="T219" s="13"/>
      <c r="U219" s="14"/>
    </row>
    <row r="220" spans="2:21" s="37" customFormat="1" ht="15.75">
      <c r="B220" s="15" t="s">
        <v>223</v>
      </c>
      <c r="C220" s="25"/>
      <c r="D220" s="24"/>
      <c r="E220" s="25"/>
      <c r="F220" s="19" t="s">
        <v>13</v>
      </c>
      <c r="G220" s="19" t="s">
        <v>14</v>
      </c>
      <c r="H220" s="19" t="s">
        <v>15</v>
      </c>
      <c r="I220" s="19" t="s">
        <v>16</v>
      </c>
      <c r="J220" s="19" t="s">
        <v>17</v>
      </c>
      <c r="K220" s="19" t="s">
        <v>18</v>
      </c>
      <c r="L220" s="19" t="s">
        <v>19</v>
      </c>
      <c r="M220" s="19" t="s">
        <v>8</v>
      </c>
      <c r="N220" s="19" t="s">
        <v>9</v>
      </c>
      <c r="O220" s="19" t="s">
        <v>10</v>
      </c>
      <c r="P220" s="19" t="s">
        <v>11</v>
      </c>
      <c r="Q220" s="19" t="s">
        <v>12</v>
      </c>
      <c r="R220" s="70" t="s">
        <v>20</v>
      </c>
      <c r="S220" s="16"/>
      <c r="T220" s="25"/>
      <c r="U220" s="45"/>
    </row>
    <row r="221" spans="2:21" s="37" customFormat="1" ht="15.75">
      <c r="B221" s="77"/>
      <c r="C221" s="25"/>
      <c r="D221" s="24"/>
      <c r="E221" s="25"/>
      <c r="F221" s="184">
        <v>2500</v>
      </c>
      <c r="G221" s="185"/>
      <c r="H221" s="185"/>
      <c r="I221" s="185"/>
      <c r="J221" s="185"/>
      <c r="K221" s="185"/>
      <c r="L221" s="185"/>
      <c r="M221" s="185"/>
      <c r="N221" s="185"/>
      <c r="O221" s="185"/>
      <c r="P221" s="185"/>
      <c r="Q221" s="186"/>
      <c r="R221" s="74">
        <f>SUM(F221:Q221)</f>
        <v>2500</v>
      </c>
      <c r="S221" s="86"/>
      <c r="T221" s="25"/>
      <c r="U221" s="45"/>
    </row>
    <row r="222" spans="2:21" s="37" customFormat="1" ht="15">
      <c r="B222" s="77"/>
      <c r="C222" s="25"/>
      <c r="D222" s="24"/>
      <c r="E222" s="25"/>
      <c r="F222" s="25"/>
      <c r="G222" s="25"/>
      <c r="H222" s="25"/>
      <c r="I222" s="25"/>
      <c r="J222" s="25"/>
      <c r="K222" s="25"/>
      <c r="L222" s="25"/>
      <c r="M222" s="25"/>
      <c r="N222" s="25"/>
      <c r="O222" s="25"/>
      <c r="P222" s="25"/>
      <c r="Q222" s="25"/>
      <c r="R222" s="25"/>
      <c r="S222" s="23"/>
      <c r="T222" s="25"/>
      <c r="U222" s="45"/>
    </row>
    <row r="223" spans="2:21" ht="18.75">
      <c r="B223" s="4" t="s">
        <v>224</v>
      </c>
      <c r="C223" s="5" t="s">
        <v>225</v>
      </c>
      <c r="D223" s="6"/>
      <c r="E223" s="6" t="s">
        <v>3</v>
      </c>
      <c r="F223" s="7">
        <f>K223+O223+U223</f>
        <v>425</v>
      </c>
      <c r="G223" s="7"/>
      <c r="H223" s="8"/>
      <c r="I223" s="8"/>
      <c r="J223" s="6" t="s">
        <v>4</v>
      </c>
      <c r="K223" s="9">
        <f>D225+D227</f>
        <v>329</v>
      </c>
      <c r="L223" s="8"/>
      <c r="M223" s="10"/>
      <c r="N223" s="6" t="s">
        <v>5</v>
      </c>
      <c r="O223" s="9">
        <v>21</v>
      </c>
      <c r="P223" s="11"/>
      <c r="Q223" s="11"/>
      <c r="R223" s="7"/>
      <c r="S223" s="12" t="s">
        <v>6</v>
      </c>
      <c r="T223" s="13"/>
      <c r="U223" s="14">
        <f>SUM(U225:U226)</f>
        <v>75</v>
      </c>
    </row>
    <row r="224" spans="2:21" s="37" customFormat="1" ht="15.75">
      <c r="B224" s="15" t="s">
        <v>226</v>
      </c>
      <c r="C224" s="25"/>
      <c r="D224" s="24"/>
      <c r="E224" s="25"/>
      <c r="F224" s="19" t="s">
        <v>13</v>
      </c>
      <c r="G224" s="19" t="s">
        <v>14</v>
      </c>
      <c r="H224" s="19" t="s">
        <v>15</v>
      </c>
      <c r="I224" s="19" t="s">
        <v>16</v>
      </c>
      <c r="J224" s="19" t="s">
        <v>17</v>
      </c>
      <c r="K224" s="19" t="s">
        <v>18</v>
      </c>
      <c r="L224" s="19" t="s">
        <v>19</v>
      </c>
      <c r="M224" s="19" t="s">
        <v>8</v>
      </c>
      <c r="N224" s="19" t="s">
        <v>9</v>
      </c>
      <c r="O224" s="19" t="s">
        <v>10</v>
      </c>
      <c r="P224" s="19" t="s">
        <v>11</v>
      </c>
      <c r="Q224" s="19" t="s">
        <v>12</v>
      </c>
      <c r="R224" s="70" t="s">
        <v>20</v>
      </c>
      <c r="S224" s="16"/>
      <c r="T224" s="20" t="s">
        <v>21</v>
      </c>
      <c r="U224" s="21" t="s">
        <v>22</v>
      </c>
    </row>
    <row r="225" spans="2:21" s="37" customFormat="1" ht="15.75">
      <c r="B225" s="15" t="s">
        <v>227</v>
      </c>
      <c r="C225" s="97" t="s">
        <v>31</v>
      </c>
      <c r="D225" s="52">
        <f>R225</f>
        <v>29</v>
      </c>
      <c r="E225" s="25"/>
      <c r="F225" s="184">
        <v>29</v>
      </c>
      <c r="G225" s="185"/>
      <c r="H225" s="185"/>
      <c r="I225" s="185"/>
      <c r="J225" s="185"/>
      <c r="K225" s="185"/>
      <c r="L225" s="185"/>
      <c r="M225" s="185"/>
      <c r="N225" s="185"/>
      <c r="O225" s="185"/>
      <c r="P225" s="185"/>
      <c r="Q225" s="186"/>
      <c r="R225" s="74">
        <f>SUM(F225:Q225)</f>
        <v>29</v>
      </c>
      <c r="S225" s="75" t="s">
        <v>228</v>
      </c>
      <c r="T225" s="29">
        <v>0.15</v>
      </c>
      <c r="U225" s="30">
        <v>60</v>
      </c>
    </row>
    <row r="226" spans="2:21" s="37" customFormat="1" ht="15.75">
      <c r="B226" s="77"/>
      <c r="C226" s="25"/>
      <c r="D226" s="24"/>
      <c r="E226" s="25"/>
      <c r="F226" s="31"/>
      <c r="G226" s="31"/>
      <c r="H226" s="31"/>
      <c r="I226" s="31"/>
      <c r="J226" s="31"/>
      <c r="K226" s="31"/>
      <c r="L226" s="31"/>
      <c r="M226" s="31"/>
      <c r="N226" s="31"/>
      <c r="O226" s="31"/>
      <c r="P226" s="31"/>
      <c r="Q226" s="31"/>
      <c r="R226" s="53"/>
      <c r="S226" s="75" t="s">
        <v>229</v>
      </c>
      <c r="T226" s="29">
        <v>0.05</v>
      </c>
      <c r="U226" s="30">
        <v>15</v>
      </c>
    </row>
    <row r="227" spans="2:21" s="37" customFormat="1" ht="15.75">
      <c r="B227" s="77"/>
      <c r="C227" s="97" t="s">
        <v>32</v>
      </c>
      <c r="D227" s="52">
        <f>SUM(R227:R229)</f>
        <v>300</v>
      </c>
      <c r="E227" s="43" t="s">
        <v>63</v>
      </c>
      <c r="F227" s="184">
        <v>77</v>
      </c>
      <c r="G227" s="185"/>
      <c r="H227" s="185"/>
      <c r="I227" s="185"/>
      <c r="J227" s="185"/>
      <c r="K227" s="185"/>
      <c r="L227" s="185"/>
      <c r="M227" s="185"/>
      <c r="N227" s="185"/>
      <c r="O227" s="185"/>
      <c r="P227" s="185"/>
      <c r="Q227" s="186"/>
      <c r="R227" s="74">
        <f>SUM(F227:Q227)</f>
        <v>77</v>
      </c>
      <c r="S227" s="75"/>
      <c r="T227" s="29"/>
      <c r="U227" s="30"/>
    </row>
    <row r="228" spans="2:21" s="37" customFormat="1" ht="15.75">
      <c r="B228" s="77"/>
      <c r="C228" s="25"/>
      <c r="D228" s="24"/>
      <c r="E228" s="43" t="s">
        <v>64</v>
      </c>
      <c r="F228" s="184">
        <v>63</v>
      </c>
      <c r="G228" s="185"/>
      <c r="H228" s="185"/>
      <c r="I228" s="185"/>
      <c r="J228" s="185"/>
      <c r="K228" s="185"/>
      <c r="L228" s="185"/>
      <c r="M228" s="185"/>
      <c r="N228" s="185"/>
      <c r="O228" s="185"/>
      <c r="P228" s="185"/>
      <c r="Q228" s="186"/>
      <c r="R228" s="74">
        <f>SUM(F228:Q228)</f>
        <v>63</v>
      </c>
      <c r="S228" s="75"/>
      <c r="T228" s="29"/>
      <c r="U228" s="30"/>
    </row>
    <row r="229" spans="2:21" s="37" customFormat="1" ht="15.75">
      <c r="B229" s="77"/>
      <c r="C229" s="25"/>
      <c r="D229" s="24"/>
      <c r="E229" s="43" t="s">
        <v>230</v>
      </c>
      <c r="F229" s="184">
        <v>160</v>
      </c>
      <c r="G229" s="185"/>
      <c r="H229" s="185"/>
      <c r="I229" s="185"/>
      <c r="J229" s="185"/>
      <c r="K229" s="185"/>
      <c r="L229" s="185"/>
      <c r="M229" s="185"/>
      <c r="N229" s="185"/>
      <c r="O229" s="185"/>
      <c r="P229" s="185"/>
      <c r="Q229" s="186"/>
      <c r="R229" s="74">
        <f>SUM(F229:Q229)</f>
        <v>160</v>
      </c>
      <c r="S229" s="23"/>
      <c r="T229" s="29"/>
      <c r="U229" s="45"/>
    </row>
    <row r="230" spans="2:21" ht="18.75">
      <c r="B230" s="4" t="s">
        <v>231</v>
      </c>
      <c r="C230" s="38" t="s">
        <v>232</v>
      </c>
      <c r="D230" s="6"/>
      <c r="E230" s="6" t="s">
        <v>3</v>
      </c>
      <c r="F230" s="7">
        <f>K230+O230+U230</f>
        <v>382000</v>
      </c>
      <c r="G230" s="7"/>
      <c r="H230" s="8"/>
      <c r="I230" s="8"/>
      <c r="J230" s="6" t="s">
        <v>4</v>
      </c>
      <c r="K230" s="9">
        <f>D232+D234</f>
        <v>366120</v>
      </c>
      <c r="L230" s="8"/>
      <c r="M230" s="10"/>
      <c r="N230" s="6" t="s">
        <v>5</v>
      </c>
      <c r="O230" s="9">
        <f>R233+R242</f>
        <v>15880</v>
      </c>
      <c r="P230" s="11"/>
      <c r="Q230" s="11"/>
      <c r="R230" s="7"/>
      <c r="S230" s="12" t="s">
        <v>6</v>
      </c>
      <c r="T230" s="13"/>
      <c r="U230" s="14"/>
    </row>
    <row r="231" spans="2:21" s="37" customFormat="1" ht="15.75" customHeight="1">
      <c r="B231" s="15" t="s">
        <v>53</v>
      </c>
      <c r="C231" s="16"/>
      <c r="D231" s="17"/>
      <c r="E231" s="18"/>
      <c r="F231" s="19" t="s">
        <v>13</v>
      </c>
      <c r="G231" s="19" t="s">
        <v>14</v>
      </c>
      <c r="H231" s="19" t="s">
        <v>15</v>
      </c>
      <c r="I231" s="19" t="s">
        <v>16</v>
      </c>
      <c r="J231" s="19" t="s">
        <v>17</v>
      </c>
      <c r="K231" s="19" t="s">
        <v>18</v>
      </c>
      <c r="L231" s="19" t="s">
        <v>19</v>
      </c>
      <c r="M231" s="19" t="s">
        <v>8</v>
      </c>
      <c r="N231" s="19" t="s">
        <v>9</v>
      </c>
      <c r="O231" s="19" t="s">
        <v>10</v>
      </c>
      <c r="P231" s="19" t="s">
        <v>11</v>
      </c>
      <c r="Q231" s="19" t="s">
        <v>12</v>
      </c>
      <c r="R231" s="70" t="s">
        <v>20</v>
      </c>
      <c r="S231" s="90" t="s">
        <v>238</v>
      </c>
      <c r="T231" s="91"/>
      <c r="U231" s="206"/>
    </row>
    <row r="232" spans="2:21" s="37" customFormat="1" ht="15.75">
      <c r="B232" s="42" t="s">
        <v>56</v>
      </c>
      <c r="C232" s="97" t="s">
        <v>31</v>
      </c>
      <c r="D232" s="52">
        <f>R232</f>
        <v>75800</v>
      </c>
      <c r="E232" s="69"/>
      <c r="F232" s="184">
        <v>41690</v>
      </c>
      <c r="G232" s="185"/>
      <c r="H232" s="186"/>
      <c r="I232" s="184">
        <v>23498</v>
      </c>
      <c r="J232" s="185"/>
      <c r="K232" s="185"/>
      <c r="L232" s="185"/>
      <c r="M232" s="185"/>
      <c r="N232" s="186"/>
      <c r="O232" s="184">
        <v>10612</v>
      </c>
      <c r="P232" s="185"/>
      <c r="Q232" s="186"/>
      <c r="R232" s="74">
        <f>SUM(F232:Q232)</f>
        <v>75800</v>
      </c>
      <c r="S232" s="207"/>
      <c r="T232" s="208"/>
      <c r="U232" s="209"/>
    </row>
    <row r="233" spans="2:21" s="37" customFormat="1" ht="15.75">
      <c r="B233" s="42" t="s">
        <v>57</v>
      </c>
      <c r="C233" s="158"/>
      <c r="D233" s="24"/>
      <c r="E233" s="43" t="s">
        <v>59</v>
      </c>
      <c r="F233" s="184">
        <v>600</v>
      </c>
      <c r="G233" s="185"/>
      <c r="H233" s="185"/>
      <c r="I233" s="185"/>
      <c r="J233" s="185"/>
      <c r="K233" s="185"/>
      <c r="L233" s="185"/>
      <c r="M233" s="185"/>
      <c r="N233" s="185"/>
      <c r="O233" s="185"/>
      <c r="P233" s="185"/>
      <c r="Q233" s="186"/>
      <c r="R233" s="74">
        <f>SUM(F233:Q233)</f>
        <v>600</v>
      </c>
      <c r="S233" s="207"/>
      <c r="T233" s="208"/>
      <c r="U233" s="209"/>
    </row>
    <row r="234" spans="2:21" s="37" customFormat="1" ht="15.75">
      <c r="B234" s="42" t="s">
        <v>58</v>
      </c>
      <c r="C234" s="97" t="s">
        <v>32</v>
      </c>
      <c r="D234" s="52">
        <f>SUM(R235:R241)</f>
        <v>290320</v>
      </c>
      <c r="E234" s="43"/>
      <c r="F234" s="31"/>
      <c r="G234" s="187"/>
      <c r="H234" s="187"/>
      <c r="I234" s="187"/>
      <c r="J234" s="187"/>
      <c r="K234" s="187"/>
      <c r="L234" s="187"/>
      <c r="M234" s="187"/>
      <c r="N234" s="187"/>
      <c r="O234" s="187"/>
      <c r="P234" s="187"/>
      <c r="Q234" s="187"/>
      <c r="R234" s="53"/>
      <c r="S234" s="207"/>
      <c r="T234" s="208"/>
      <c r="U234" s="209"/>
    </row>
    <row r="235" spans="2:21" s="37" customFormat="1" ht="15.75">
      <c r="B235" s="42"/>
      <c r="C235" s="23"/>
      <c r="D235" s="24"/>
      <c r="E235" s="43" t="s">
        <v>60</v>
      </c>
      <c r="F235" s="184">
        <v>2068</v>
      </c>
      <c r="G235" s="185"/>
      <c r="H235" s="185"/>
      <c r="I235" s="186"/>
      <c r="J235" s="184">
        <v>413</v>
      </c>
      <c r="K235" s="185"/>
      <c r="L235" s="185"/>
      <c r="M235" s="186"/>
      <c r="N235" s="184">
        <v>277</v>
      </c>
      <c r="O235" s="185"/>
      <c r="P235" s="185"/>
      <c r="Q235" s="186"/>
      <c r="R235" s="74">
        <f aca="true" t="shared" si="4" ref="R235:R242">SUM(F235:Q235)</f>
        <v>2758</v>
      </c>
      <c r="S235" s="207"/>
      <c r="T235" s="208"/>
      <c r="U235" s="209"/>
    </row>
    <row r="236" spans="2:21" s="37" customFormat="1" ht="15.75">
      <c r="B236" s="42"/>
      <c r="C236" s="23"/>
      <c r="D236" s="24"/>
      <c r="E236" s="43" t="s">
        <v>61</v>
      </c>
      <c r="F236" s="184"/>
      <c r="G236" s="185"/>
      <c r="H236" s="185"/>
      <c r="I236" s="186"/>
      <c r="J236" s="184">
        <v>10</v>
      </c>
      <c r="K236" s="185"/>
      <c r="L236" s="185"/>
      <c r="M236" s="186"/>
      <c r="N236" s="184">
        <v>5</v>
      </c>
      <c r="O236" s="185"/>
      <c r="P236" s="185"/>
      <c r="Q236" s="186"/>
      <c r="R236" s="74">
        <f t="shared" si="4"/>
        <v>15</v>
      </c>
      <c r="S236" s="207"/>
      <c r="T236" s="208"/>
      <c r="U236" s="209"/>
    </row>
    <row r="237" spans="2:21" s="37" customFormat="1" ht="15.75">
      <c r="B237" s="42"/>
      <c r="C237" s="23"/>
      <c r="D237" s="24"/>
      <c r="E237" s="43" t="s">
        <v>62</v>
      </c>
      <c r="F237" s="184"/>
      <c r="G237" s="185"/>
      <c r="H237" s="185"/>
      <c r="I237" s="186"/>
      <c r="J237" s="184">
        <v>125</v>
      </c>
      <c r="K237" s="185"/>
      <c r="L237" s="185"/>
      <c r="M237" s="186"/>
      <c r="N237" s="184">
        <v>63</v>
      </c>
      <c r="O237" s="185"/>
      <c r="P237" s="185"/>
      <c r="Q237" s="186"/>
      <c r="R237" s="74">
        <f t="shared" si="4"/>
        <v>188</v>
      </c>
      <c r="S237" s="207"/>
      <c r="T237" s="208"/>
      <c r="U237" s="209"/>
    </row>
    <row r="238" spans="2:21" s="37" customFormat="1" ht="15.75">
      <c r="B238" s="42"/>
      <c r="C238" s="23"/>
      <c r="D238" s="24"/>
      <c r="E238" s="43" t="s">
        <v>63</v>
      </c>
      <c r="F238" s="184">
        <v>205862</v>
      </c>
      <c r="G238" s="185"/>
      <c r="H238" s="185"/>
      <c r="I238" s="186"/>
      <c r="J238" s="184">
        <v>27181</v>
      </c>
      <c r="K238" s="185"/>
      <c r="L238" s="185"/>
      <c r="M238" s="186"/>
      <c r="N238" s="184">
        <v>12110</v>
      </c>
      <c r="O238" s="185"/>
      <c r="P238" s="185"/>
      <c r="Q238" s="186"/>
      <c r="R238" s="74">
        <f t="shared" si="4"/>
        <v>245153</v>
      </c>
      <c r="S238" s="207"/>
      <c r="T238" s="208"/>
      <c r="U238" s="209"/>
    </row>
    <row r="239" spans="2:21" s="37" customFormat="1" ht="15.75">
      <c r="B239" s="77"/>
      <c r="C239" s="23"/>
      <c r="D239" s="24"/>
      <c r="E239" s="43" t="s">
        <v>64</v>
      </c>
      <c r="F239" s="184">
        <v>66</v>
      </c>
      <c r="G239" s="185"/>
      <c r="H239" s="185"/>
      <c r="I239" s="186"/>
      <c r="J239" s="184">
        <v>221</v>
      </c>
      <c r="K239" s="185"/>
      <c r="L239" s="185"/>
      <c r="M239" s="186"/>
      <c r="N239" s="184">
        <v>112</v>
      </c>
      <c r="O239" s="185"/>
      <c r="P239" s="185"/>
      <c r="Q239" s="186"/>
      <c r="R239" s="78">
        <f t="shared" si="4"/>
        <v>399</v>
      </c>
      <c r="S239" s="207"/>
      <c r="T239" s="208"/>
      <c r="U239" s="209"/>
    </row>
    <row r="240" spans="2:21" s="37" customFormat="1" ht="15.75">
      <c r="B240" s="77"/>
      <c r="C240" s="23"/>
      <c r="D240" s="24"/>
      <c r="E240" s="43" t="s">
        <v>65</v>
      </c>
      <c r="F240" s="184">
        <v>17350</v>
      </c>
      <c r="G240" s="185"/>
      <c r="H240" s="186"/>
      <c r="I240" s="184">
        <v>8675</v>
      </c>
      <c r="J240" s="185"/>
      <c r="K240" s="186"/>
      <c r="L240" s="184">
        <v>8675</v>
      </c>
      <c r="M240" s="185"/>
      <c r="N240" s="185"/>
      <c r="O240" s="185"/>
      <c r="P240" s="185"/>
      <c r="Q240" s="186"/>
      <c r="R240" s="78">
        <f t="shared" si="4"/>
        <v>34700</v>
      </c>
      <c r="S240" s="207"/>
      <c r="T240" s="208"/>
      <c r="U240" s="209"/>
    </row>
    <row r="241" spans="2:21" s="37" customFormat="1" ht="15.75">
      <c r="B241" s="77"/>
      <c r="C241" s="23"/>
      <c r="D241" s="24"/>
      <c r="E241" s="43" t="s">
        <v>66</v>
      </c>
      <c r="F241" s="184">
        <v>5685</v>
      </c>
      <c r="G241" s="185"/>
      <c r="H241" s="185"/>
      <c r="I241" s="185"/>
      <c r="J241" s="185"/>
      <c r="K241" s="185"/>
      <c r="L241" s="186"/>
      <c r="M241" s="184">
        <v>1422</v>
      </c>
      <c r="N241" s="185"/>
      <c r="O241" s="185"/>
      <c r="P241" s="185"/>
      <c r="Q241" s="186"/>
      <c r="R241" s="78">
        <f t="shared" si="4"/>
        <v>7107</v>
      </c>
      <c r="S241" s="207"/>
      <c r="T241" s="208"/>
      <c r="U241" s="209"/>
    </row>
    <row r="242" spans="2:21" s="37" customFormat="1" ht="15.75">
      <c r="B242" s="77"/>
      <c r="C242" s="23"/>
      <c r="D242" s="24"/>
      <c r="E242" s="43" t="s">
        <v>59</v>
      </c>
      <c r="F242" s="184">
        <v>15280</v>
      </c>
      <c r="G242" s="185"/>
      <c r="H242" s="185"/>
      <c r="I242" s="185"/>
      <c r="J242" s="185"/>
      <c r="K242" s="185"/>
      <c r="L242" s="185"/>
      <c r="M242" s="185"/>
      <c r="N242" s="185"/>
      <c r="O242" s="185"/>
      <c r="P242" s="185"/>
      <c r="Q242" s="186"/>
      <c r="R242" s="74">
        <f t="shared" si="4"/>
        <v>15280</v>
      </c>
      <c r="S242" s="210"/>
      <c r="T242" s="211"/>
      <c r="U242" s="212"/>
    </row>
    <row r="243" spans="2:21" ht="18.75">
      <c r="B243" s="4" t="s">
        <v>233</v>
      </c>
      <c r="C243" s="38" t="s">
        <v>134</v>
      </c>
      <c r="D243" s="6"/>
      <c r="E243" s="6" t="s">
        <v>3</v>
      </c>
      <c r="F243" s="60">
        <f>K243+O243+U243</f>
        <v>2453</v>
      </c>
      <c r="G243" s="7"/>
      <c r="H243" s="8"/>
      <c r="I243" s="8"/>
      <c r="J243" s="6" t="s">
        <v>4</v>
      </c>
      <c r="K243" s="9">
        <f>SUM(R245:R246)</f>
        <v>1227</v>
      </c>
      <c r="L243" s="8"/>
      <c r="M243" s="10"/>
      <c r="N243" s="6" t="s">
        <v>5</v>
      </c>
      <c r="O243" s="9"/>
      <c r="P243" s="11"/>
      <c r="Q243" s="11"/>
      <c r="R243" s="7"/>
      <c r="S243" s="12" t="s">
        <v>6</v>
      </c>
      <c r="T243" s="13"/>
      <c r="U243" s="14">
        <f>U245</f>
        <v>1226</v>
      </c>
    </row>
    <row r="244" spans="2:21" s="37" customFormat="1" ht="15.75">
      <c r="B244" s="15" t="s">
        <v>47</v>
      </c>
      <c r="C244" s="18"/>
      <c r="D244" s="17"/>
      <c r="E244" s="18"/>
      <c r="F244" s="19" t="s">
        <v>13</v>
      </c>
      <c r="G244" s="19" t="s">
        <v>14</v>
      </c>
      <c r="H244" s="19" t="s">
        <v>15</v>
      </c>
      <c r="I244" s="19" t="s">
        <v>16</v>
      </c>
      <c r="J244" s="19" t="s">
        <v>17</v>
      </c>
      <c r="K244" s="19" t="s">
        <v>18</v>
      </c>
      <c r="L244" s="19" t="s">
        <v>19</v>
      </c>
      <c r="M244" s="19" t="s">
        <v>8</v>
      </c>
      <c r="N244" s="19" t="s">
        <v>9</v>
      </c>
      <c r="O244" s="19" t="s">
        <v>10</v>
      </c>
      <c r="P244" s="19" t="s">
        <v>11</v>
      </c>
      <c r="Q244" s="19" t="s">
        <v>12</v>
      </c>
      <c r="R244" s="70" t="s">
        <v>20</v>
      </c>
      <c r="S244" s="16"/>
      <c r="T244" s="20" t="s">
        <v>21</v>
      </c>
      <c r="U244" s="21" t="s">
        <v>22</v>
      </c>
    </row>
    <row r="245" spans="2:21" s="37" customFormat="1" ht="15.75">
      <c r="B245" s="42"/>
      <c r="C245" s="44"/>
      <c r="D245" s="99"/>
      <c r="E245" s="43" t="s">
        <v>234</v>
      </c>
      <c r="F245" s="188">
        <v>662</v>
      </c>
      <c r="G245" s="188"/>
      <c r="H245" s="188"/>
      <c r="I245" s="188"/>
      <c r="J245" s="188"/>
      <c r="K245" s="188"/>
      <c r="L245" s="188"/>
      <c r="M245" s="188"/>
      <c r="N245" s="188"/>
      <c r="O245" s="188"/>
      <c r="P245" s="188">
        <v>74</v>
      </c>
      <c r="Q245" s="188"/>
      <c r="R245" s="78">
        <f>SUM(F245:Q245)</f>
        <v>736</v>
      </c>
      <c r="S245" s="75" t="s">
        <v>235</v>
      </c>
      <c r="T245" s="29">
        <v>0.3</v>
      </c>
      <c r="U245" s="30">
        <v>1226</v>
      </c>
    </row>
    <row r="246" spans="2:21" s="37" customFormat="1" ht="15.75">
      <c r="B246" s="54"/>
      <c r="C246" s="51"/>
      <c r="D246" s="135"/>
      <c r="E246" s="55" t="s">
        <v>236</v>
      </c>
      <c r="F246" s="188">
        <v>442</v>
      </c>
      <c r="G246" s="188"/>
      <c r="H246" s="188"/>
      <c r="I246" s="188"/>
      <c r="J246" s="188"/>
      <c r="K246" s="188"/>
      <c r="L246" s="188"/>
      <c r="M246" s="188"/>
      <c r="N246" s="188"/>
      <c r="O246" s="188"/>
      <c r="P246" s="188">
        <v>49</v>
      </c>
      <c r="Q246" s="188"/>
      <c r="R246" s="27">
        <f>SUM(F246:Q246)</f>
        <v>491</v>
      </c>
      <c r="S246" s="93"/>
      <c r="T246" s="57"/>
      <c r="U246" s="36"/>
    </row>
    <row r="248" ht="15.75">
      <c r="B248" s="53" t="s">
        <v>237</v>
      </c>
    </row>
  </sheetData>
  <mergeCells count="247">
    <mergeCell ref="S231:U242"/>
    <mergeCell ref="F239:I239"/>
    <mergeCell ref="J239:M239"/>
    <mergeCell ref="N239:Q239"/>
    <mergeCell ref="F240:H240"/>
    <mergeCell ref="I240:K240"/>
    <mergeCell ref="L240:Q240"/>
    <mergeCell ref="F235:I235"/>
    <mergeCell ref="J235:M235"/>
    <mergeCell ref="F233:Q233"/>
    <mergeCell ref="N132:Q132"/>
    <mergeCell ref="F227:Q227"/>
    <mergeCell ref="F241:L241"/>
    <mergeCell ref="M241:Q241"/>
    <mergeCell ref="F238:I238"/>
    <mergeCell ref="J238:M238"/>
    <mergeCell ref="N238:Q238"/>
    <mergeCell ref="F228:Q228"/>
    <mergeCell ref="N235:Q235"/>
    <mergeCell ref="F229:Q229"/>
    <mergeCell ref="I119:K119"/>
    <mergeCell ref="I118:K118"/>
    <mergeCell ref="O118:Q118"/>
    <mergeCell ref="L119:N119"/>
    <mergeCell ref="O119:Q119"/>
    <mergeCell ref="L118:N118"/>
    <mergeCell ref="I132:M132"/>
    <mergeCell ref="S26:U37"/>
    <mergeCell ref="F71:K71"/>
    <mergeCell ref="L71:Q71"/>
    <mergeCell ref="L66:Q66"/>
    <mergeCell ref="F67:K67"/>
    <mergeCell ref="L67:Q67"/>
    <mergeCell ref="F70:K70"/>
    <mergeCell ref="N31:Q31"/>
    <mergeCell ref="F116:H116"/>
    <mergeCell ref="O110:Q110"/>
    <mergeCell ref="O106:Q106"/>
    <mergeCell ref="P105:Q105"/>
    <mergeCell ref="F105:O105"/>
    <mergeCell ref="I109:K109"/>
    <mergeCell ref="L109:N109"/>
    <mergeCell ref="O109:Q109"/>
    <mergeCell ref="F108:H108"/>
    <mergeCell ref="I108:K108"/>
    <mergeCell ref="U179:U183"/>
    <mergeCell ref="F179:L179"/>
    <mergeCell ref="M179:Q179"/>
    <mergeCell ref="F171:K171"/>
    <mergeCell ref="T171:T173"/>
    <mergeCell ref="F180:L180"/>
    <mergeCell ref="M180:Q180"/>
    <mergeCell ref="U171:U176"/>
    <mergeCell ref="O112:Q112"/>
    <mergeCell ref="I112:K112"/>
    <mergeCell ref="I111:K111"/>
    <mergeCell ref="L111:N111"/>
    <mergeCell ref="O111:Q111"/>
    <mergeCell ref="I130:M130"/>
    <mergeCell ref="F135:H135"/>
    <mergeCell ref="F125:Q125"/>
    <mergeCell ref="L112:N112"/>
    <mergeCell ref="F112:H112"/>
    <mergeCell ref="O115:Q115"/>
    <mergeCell ref="L116:N116"/>
    <mergeCell ref="O116:Q116"/>
    <mergeCell ref="L115:N115"/>
    <mergeCell ref="F131:H131"/>
    <mergeCell ref="F118:H118"/>
    <mergeCell ref="F119:H119"/>
    <mergeCell ref="F132:H132"/>
    <mergeCell ref="F134:H134"/>
    <mergeCell ref="F246:O246"/>
    <mergeCell ref="P246:Q246"/>
    <mergeCell ref="F186:Q186"/>
    <mergeCell ref="G196:Q196"/>
    <mergeCell ref="O232:Q232"/>
    <mergeCell ref="F217:Q217"/>
    <mergeCell ref="N234:Q234"/>
    <mergeCell ref="P245:Q245"/>
    <mergeCell ref="F225:Q225"/>
    <mergeCell ref="F232:H232"/>
    <mergeCell ref="S2:U2"/>
    <mergeCell ref="F27:H27"/>
    <mergeCell ref="F60:Q60"/>
    <mergeCell ref="L95:N95"/>
    <mergeCell ref="O95:Q95"/>
    <mergeCell ref="F56:H56"/>
    <mergeCell ref="F54:H54"/>
    <mergeCell ref="B2:R2"/>
    <mergeCell ref="N32:Q32"/>
    <mergeCell ref="F32:I32"/>
    <mergeCell ref="L102:N102"/>
    <mergeCell ref="I102:K102"/>
    <mergeCell ref="F107:H107"/>
    <mergeCell ref="I107:K107"/>
    <mergeCell ref="L106:N106"/>
    <mergeCell ref="L107:N107"/>
    <mergeCell ref="I103:K103"/>
    <mergeCell ref="F106:H106"/>
    <mergeCell ref="F104:O104"/>
    <mergeCell ref="O103:Q103"/>
    <mergeCell ref="L103:N103"/>
    <mergeCell ref="L108:N108"/>
    <mergeCell ref="O107:Q107"/>
    <mergeCell ref="O108:Q108"/>
    <mergeCell ref="P104:Q104"/>
    <mergeCell ref="F242:Q242"/>
    <mergeCell ref="F110:H110"/>
    <mergeCell ref="I110:K110"/>
    <mergeCell ref="I106:K106"/>
    <mergeCell ref="F109:H109"/>
    <mergeCell ref="F111:H111"/>
    <mergeCell ref="L110:N110"/>
    <mergeCell ref="F115:H115"/>
    <mergeCell ref="I115:K115"/>
    <mergeCell ref="I116:K116"/>
    <mergeCell ref="J33:M33"/>
    <mergeCell ref="F245:O245"/>
    <mergeCell ref="G234:I234"/>
    <mergeCell ref="J234:M234"/>
    <mergeCell ref="F236:I236"/>
    <mergeCell ref="J236:M236"/>
    <mergeCell ref="N236:Q236"/>
    <mergeCell ref="F237:I237"/>
    <mergeCell ref="J237:M237"/>
    <mergeCell ref="N237:Q237"/>
    <mergeCell ref="I56:M56"/>
    <mergeCell ref="I54:M54"/>
    <mergeCell ref="N33:Q33"/>
    <mergeCell ref="F37:Q37"/>
    <mergeCell ref="N56:Q56"/>
    <mergeCell ref="N53:Q53"/>
    <mergeCell ref="I55:M55"/>
    <mergeCell ref="N50:Q50"/>
    <mergeCell ref="N51:Q51"/>
    <mergeCell ref="I51:M51"/>
    <mergeCell ref="N54:Q54"/>
    <mergeCell ref="I50:M50"/>
    <mergeCell ref="I53:M53"/>
    <mergeCell ref="F50:H50"/>
    <mergeCell ref="N55:Q55"/>
    <mergeCell ref="F55:H55"/>
    <mergeCell ref="N34:Q34"/>
    <mergeCell ref="N47:Q47"/>
    <mergeCell ref="I49:M49"/>
    <mergeCell ref="F40:Q40"/>
    <mergeCell ref="I48:M48"/>
    <mergeCell ref="N48:Q48"/>
    <mergeCell ref="L35:Q35"/>
    <mergeCell ref="F49:H49"/>
    <mergeCell ref="M36:Q36"/>
    <mergeCell ref="I35:K35"/>
    <mergeCell ref="F35:H35"/>
    <mergeCell ref="I47:M47"/>
    <mergeCell ref="M43:N43"/>
    <mergeCell ref="O43:Q43"/>
    <mergeCell ref="F43:L43"/>
    <mergeCell ref="N49:Q49"/>
    <mergeCell ref="I100:K100"/>
    <mergeCell ref="L98:N98"/>
    <mergeCell ref="O98:Q98"/>
    <mergeCell ref="I57:M57"/>
    <mergeCell ref="J92:Q92"/>
    <mergeCell ref="F66:K66"/>
    <mergeCell ref="L70:Q70"/>
    <mergeCell ref="F87:Q87"/>
    <mergeCell ref="F83:Q83"/>
    <mergeCell ref="I99:K99"/>
    <mergeCell ref="F99:H99"/>
    <mergeCell ref="L99:N99"/>
    <mergeCell ref="F100:H100"/>
    <mergeCell ref="L100:N100"/>
    <mergeCell ref="O102:Q102"/>
    <mergeCell ref="O99:Q99"/>
    <mergeCell ref="O100:Q100"/>
    <mergeCell ref="F221:Q221"/>
    <mergeCell ref="G201:Q201"/>
    <mergeCell ref="L171:Q171"/>
    <mergeCell ref="F163:Q163"/>
    <mergeCell ref="G197:Q197"/>
    <mergeCell ref="G200:Q200"/>
    <mergeCell ref="F191:K191"/>
    <mergeCell ref="L191:Q191"/>
    <mergeCell ref="F190:H190"/>
    <mergeCell ref="I190:Q190"/>
    <mergeCell ref="F130:H130"/>
    <mergeCell ref="N130:Q130"/>
    <mergeCell ref="F142:K142"/>
    <mergeCell ref="L142:Q142"/>
    <mergeCell ref="N135:Q135"/>
    <mergeCell ref="I135:M135"/>
    <mergeCell ref="F136:H136"/>
    <mergeCell ref="I131:M131"/>
    <mergeCell ref="N131:Q131"/>
    <mergeCell ref="N57:Q57"/>
    <mergeCell ref="F57:H57"/>
    <mergeCell ref="F103:H103"/>
    <mergeCell ref="F102:H102"/>
    <mergeCell ref="F98:H98"/>
    <mergeCell ref="F95:H95"/>
    <mergeCell ref="I95:K95"/>
    <mergeCell ref="I98:K98"/>
    <mergeCell ref="F48:H48"/>
    <mergeCell ref="F51:H51"/>
    <mergeCell ref="F53:H53"/>
    <mergeCell ref="F24:O24"/>
    <mergeCell ref="G29:I29"/>
    <mergeCell ref="F36:L36"/>
    <mergeCell ref="I27:N27"/>
    <mergeCell ref="J29:M29"/>
    <mergeCell ref="F28:Q28"/>
    <mergeCell ref="F30:I30"/>
    <mergeCell ref="P24:Q24"/>
    <mergeCell ref="F21:O21"/>
    <mergeCell ref="L10:Q10"/>
    <mergeCell ref="F11:K11"/>
    <mergeCell ref="L11:Q11"/>
    <mergeCell ref="F14:K14"/>
    <mergeCell ref="L14:Q14"/>
    <mergeCell ref="F18:K18"/>
    <mergeCell ref="L18:Q18"/>
    <mergeCell ref="F23:O23"/>
    <mergeCell ref="F5:Q5"/>
    <mergeCell ref="F10:K10"/>
    <mergeCell ref="F15:K15"/>
    <mergeCell ref="L15:Q15"/>
    <mergeCell ref="F17:K17"/>
    <mergeCell ref="L17:Q17"/>
    <mergeCell ref="I232:N232"/>
    <mergeCell ref="F47:H47"/>
    <mergeCell ref="P21:Q21"/>
    <mergeCell ref="P23:Q23"/>
    <mergeCell ref="I136:M136"/>
    <mergeCell ref="N136:Q136"/>
    <mergeCell ref="I134:M134"/>
    <mergeCell ref="N134:Q134"/>
    <mergeCell ref="O27:Q27"/>
    <mergeCell ref="N29:Q29"/>
    <mergeCell ref="F34:I34"/>
    <mergeCell ref="J34:M34"/>
    <mergeCell ref="J32:M32"/>
    <mergeCell ref="N30:Q30"/>
    <mergeCell ref="J30:M30"/>
    <mergeCell ref="F31:I31"/>
    <mergeCell ref="J31:M31"/>
    <mergeCell ref="F33:I33"/>
  </mergeCells>
  <printOptions/>
  <pageMargins left="0.24" right="0.75" top="0.37" bottom="0.1" header="0.17" footer="0"/>
  <pageSetup fitToHeight="0" fitToWidth="1" horizontalDpi="600" verticalDpi="600" orientation="landscape" scale="40" r:id="rId1"/>
  <headerFooter alignWithMargins="0">
    <oddFooter>&amp;LMaxMontoya/2003&amp;C&amp;P&amp;Rmaxm@subpesca.cl</oddFooter>
  </headerFooter>
  <rowBreaks count="2" manualBreakCount="2">
    <brk id="84" min="1" max="20" man="1"/>
    <brk id="166" min="1"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SUBSECRETARIA DE PESCA</dc:creator>
  <cp:keywords/>
  <dc:description/>
  <cp:lastModifiedBy>Sub-Secretaria de Pesca</cp:lastModifiedBy>
  <dcterms:created xsi:type="dcterms:W3CDTF">2004-12-14T12:34:12Z</dcterms:created>
  <dcterms:modified xsi:type="dcterms:W3CDTF">2004-12-31T12:52:24Z</dcterms:modified>
  <cp:category/>
  <cp:version/>
  <cp:contentType/>
  <cp:contentStatus/>
</cp:coreProperties>
</file>